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ак пользоваться" sheetId="1" state="visible" r:id="rId3"/>
    <sheet name="ДДС" sheetId="2" state="visible" r:id="rId4"/>
    <sheet name="ОПиУ" sheetId="3" state="visible" r:id="rId5"/>
    <sheet name="Баланс" sheetId="4" state="visible" r:id="rId6"/>
    <sheet name="Справочник статей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<sst xmlns="http://schemas.openxmlformats.org/spreadsheetml/2006/main" count="195" uniqueCount="153">
  <si>
    <t xml:space="preserve">Управленческий учёт: ДДС, ОПиУ, баланс</t>
  </si>
  <si>
    <t xml:space="preserve">Книга «Всё о бизнесе» на сайте «Франчайз Центр» — практикум, глава «Шаблон управленческого учёта».</t>
  </si>
  <si>
    <t xml:space="preserve">Что это</t>
  </si>
  <si>
    <t xml:space="preserve">Три отчёта владельца на год по месяцам: движение денег (ДДС) — откуда пришли и куда ушли деньги; отчёт о прибылях и убытках (ОПиУ) — заработал ли бизнес; баланс — чем бизнес владеет и сколько должен. Внизу листа «ДДС» — сверка «прибыль → деньги», на листе «Баланс» — проверка, что три отчёта сходятся.</t>
  </si>
  <si>
    <t xml:space="preserve">Январь заполнен примером кофейни из главы «Управленческий учёт»: выручка 1 200 000 ₽, чистая прибыль 80 067 ₽, денег за месяц стало на 126 331 ₽ меньше, капитал уменьшился на 19 933 ₽. Удалите пример (жёлтые ячейки января) и вносите свои цифры.</t>
  </si>
  <si>
    <t xml:space="preserve">Как заполнять</t>
  </si>
  <si>
    <t xml:space="preserve">1. Раз в неделю разносите операции из банковской выписки и кассы по статьям листа «ДДС» (что к какой статье — лист «Справочник статей»).</t>
  </si>
  <si>
    <t xml:space="preserve">2. Раз в месяц заполните «ОПиУ»: доходы и расходы, которые относятся к месяцу, даже если оплачены раньше или позже (налог — начисленный за месяц, амортизация — износ оборудования).</t>
  </si>
  <si>
    <t xml:space="preserve">3. На листе «Баланс» один раз заполните остатки на начало года (жёлтый столбец). Дальше баланс считается сам из «ДДС» и «ОПиУ»; вручную — только долг поставщикам и депозиты, если они меняются.</t>
  </si>
  <si>
    <t xml:space="preserve">4. Проверьте строку «Три отчёта сходятся?» на «Балансе» и сверку на «ДДС». «Не сходится» — где-то потерялась операция: ищите её, пока не найдёте.</t>
  </si>
  <si>
    <t xml:space="preserve">Обозначения</t>
  </si>
  <si>
    <t xml:space="preserve">Синий текст на жёлтом фоне — вводные, их меняете вы.</t>
  </si>
  <si>
    <t xml:space="preserve">Чёрный текст — формулы, их не трогайте.</t>
  </si>
  <si>
    <t xml:space="preserve">Зелёный текст — ссылка на другой лист.</t>
  </si>
  <si>
    <t xml:space="preserve">Упрощения</t>
  </si>
  <si>
    <t xml:space="preserve">• Зарплата, аренда и прочие расходы считаются оплаченными в том же месяце, к которому относятся. Если платите с задержкой или авансом, сверка «прибыль → деньги» покажет разницу — это нормально, просто учтите её.</t>
  </si>
  <si>
    <t xml:space="preserve">• Запасы на балансе считаются как «было + оплачено поставщикам + рост долга поставщикам − себестоимость». Если делаете инвентаризацию, сравните с фактом — разница покажет потери и списания.</t>
  </si>
  <si>
    <t xml:space="preserve">• Шаблон для ИП и небольшой компании на УСН. Он не заменяет бухгалтерский и налоговый учёт.</t>
  </si>
  <si>
    <t xml:space="preserve">Движение денежных средств (ДДС), ₽</t>
  </si>
  <si>
    <t xml:space="preserve">Только реальные деньги по выписке и кассе. Выплаты — положительными числами, знак учитывается в итогах. Январь — пример из главы.</t>
  </si>
  <si>
    <t xml:space="preserve">Статья, ₽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</si>
  <si>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</si>
  <si>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</si>
  <si>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</si>
  <si>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</si>
  <si>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</si>
  <si>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</si>
  <si>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</si>
  <si>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</si>
  <si>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</si>
  <si>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</si>
  <si>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</si>
  <si>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</si>
  <si>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Итого за год</t>
  </si>
  <si>
    <t xml:space="preserve">Остаток денег на начало месяца</t>
  </si>
  <si>
    <t xml:space="preserve">Поступления</t>
  </si>
  <si>
    <t xml:space="preserve">От покупателей (за вычетом эквайринга)</t>
  </si>
  <si>
    <t xml:space="preserve">Кредит получен</t>
  </si>
  <si>
    <t xml:space="preserve">Вклад собственника</t>
  </si>
  <si>
    <t xml:space="preserve">Прочие поступления</t>
  </si>
  <si>
    <t xml:space="preserve">Поступления, всего</t>
  </si>
  <si>
    <t xml:space="preserve">Выплаты</t>
  </si>
  <si>
    <t xml:space="preserve">Поставщикам: продукты, товар, упаковка</t>
  </si>
  <si>
    <t xml:space="preserve">Аренда</t>
  </si>
  <si>
    <t xml:space="preserve">Зарплата</t>
  </si>
  <si>
    <t xml:space="preserve">Взносы с зарплаты</t>
  </si>
  <si>
    <t xml:space="preserve">Коммунальные, связь, маркетинг, бухгалтер, прочее</t>
  </si>
  <si>
    <t xml:space="preserve">Налоги уплаченные</t>
  </si>
  <si>
    <t xml:space="preserve">Кредит: проценты</t>
  </si>
  <si>
    <t xml:space="preserve">Кредит: погашение долга</t>
  </si>
  <si>
    <t xml:space="preserve">Покупка оборудования</t>
  </si>
  <si>
    <t xml:space="preserve">Собственнику (на жизнь, дивиденды)</t>
  </si>
  <si>
    <t xml:space="preserve">Выплаты, всего</t>
  </si>
  <si>
    <t xml:space="preserve">Чистый денежный поток за месяц</t>
  </si>
  <si>
    <t xml:space="preserve">Остаток денег на конец месяца</t>
  </si>
  <si>
    <t xml:space="preserve">Сверка «прибыль → деньги» (что объясняет разницу)</t>
  </si>
  <si>
    <t xml:space="preserve">Чистая прибыль (ОПиУ)</t>
  </si>
  <si>
    <t xml:space="preserve">+ Амортизация: расход есть, денег не уходило</t>
  </si>
  <si>
    <t xml:space="preserve">+ Налог начислен, но не уплачен (− уплачен больше начисленного)</t>
  </si>
  <si>
    <t xml:space="preserve">− Рост запасов: оплачено поставщикам больше себестоимости</t>
  </si>
  <si>
    <t xml:space="preserve">± Выручка и поступления от покупателей (за вычетом эквайринга)</t>
  </si>
  <si>
    <t xml:space="preserve">± Проценты: уплачено и начислено</t>
  </si>
  <si>
    <t xml:space="preserve">− Погашение долга по кредиту</t>
  </si>
  <si>
    <t xml:space="preserve">− Покупка оборудования</t>
  </si>
  <si>
    <t xml:space="preserve">− Деньги собственнику</t>
  </si>
  <si>
    <t xml:space="preserve">+ Кредит получен и вклад собственника</t>
  </si>
  <si>
    <t xml:space="preserve">Объяснено сверкой</t>
  </si>
  <si>
    <t xml:space="preserve">Не объяснено (должно быть около нуля)</t>
  </si>
  <si>
    <t xml:space="preserve">Не ноль — остались выплаты, которые относятся к другому месяцу (зарплата, аренда, прочие расходы оплачены не в том месяце, к которому относятся), или потерялась операция.</t>
  </si>
  <si>
    <t xml:space="preserve">Отчёт о прибылях и убытках (ОПиУ), ₽</t>
  </si>
  <si>
    <t xml:space="preserve">Доходы и расходы, которые относятся к месяцу, — неважно, когда оплачены. Январь — пример кофейни из главы «Управленческий учёт».</t>
  </si>
  <si>
    <t xml:space="preserve">Выручка</t>
  </si>
  <si>
    <t xml:space="preserve">Себестоимость: продукты, товар, упаковка</t>
  </si>
  <si>
    <t xml:space="preserve">Валовая прибыль</t>
  </si>
  <si>
    <t xml:space="preserve">Операционные расходы</t>
  </si>
  <si>
    <t xml:space="preserve">Эквайринг и комиссии</t>
  </si>
  <si>
    <t xml:space="preserve">Зарплата с НДФЛ</t>
  </si>
  <si>
    <t xml:space="preserve">Страховые взносы с зарплаты</t>
  </si>
  <si>
    <t xml:space="preserve">Коммунальные, связь, программы, маркетинг, бухгалтер, взносы ИП за себя, прочее</t>
  </si>
  <si>
    <t xml:space="preserve">Операционные расходы, всего</t>
  </si>
  <si>
    <t xml:space="preserve">EBITDA (прибыль до амортизации, процентов и налога)</t>
  </si>
  <si>
    <t xml:space="preserve">Амортизация оборудования</t>
  </si>
  <si>
    <t xml:space="preserve">Операционная прибыль</t>
  </si>
  <si>
    <t xml:space="preserve">Проценты по кредиту</t>
  </si>
  <si>
    <t xml:space="preserve">Налог (начисленный за месяц)</t>
  </si>
  <si>
    <t xml:space="preserve">Чистая прибыль</t>
  </si>
  <si>
    <t xml:space="preserve">Рентабельность, % выручки</t>
  </si>
  <si>
    <t xml:space="preserve">Валовая маржа</t>
  </si>
  <si>
    <t xml:space="preserve">Рентабельность по EBITDA</t>
  </si>
  <si>
    <t xml:space="preserve">Операционная рентабельность</t>
  </si>
  <si>
    <t xml:space="preserve">Чистая рентабельность</t>
  </si>
  <si>
    <t xml:space="preserve">Амортизация в примере: оборудование 1,8 млн ₽ на 5 лет = 30 000 ₽ в месяц. Налог: УСН 6%, уменьшенный на взносы за работников (не больше чем наполовину), — около 3% выручки.</t>
  </si>
  <si>
    <t xml:space="preserve">Баланс на конец месяца, ₽</t>
  </si>
  <si>
    <t xml:space="preserve">Жёлтый столбец — остатки на начало года (заполните один раз). Дальше баланс считается сам из «ДДС» и «ОПиУ».</t>
  </si>
  <si>
    <t xml:space="preserve">Начало года</t>
  </si>
  <si>
    <t xml:space="preserve">Имущество (активы)</t>
  </si>
  <si>
    <t xml:space="preserve">Деньги на счёте и в кассе</t>
  </si>
  <si>
    <t xml:space="preserve">Запасы продуктов, товара, упаковки</t>
  </si>
  <si>
    <t xml:space="preserve">Оборудование (за вычетом износа)</t>
  </si>
  <si>
    <t xml:space="preserve">Депозиты и авансы (аренда и др.)</t>
  </si>
  <si>
    <t xml:space="preserve">Деньги, которые должны вам (дебиторка)</t>
  </si>
  <si>
    <t xml:space="preserve">Всего имущества</t>
  </si>
  <si>
    <t xml:space="preserve">Долги (обязательства)</t>
  </si>
  <si>
    <t xml:space="preserve">Долг по кредиту</t>
  </si>
  <si>
    <t xml:space="preserve">Долг поставщикам (кредиторка)</t>
  </si>
  <si>
    <t xml:space="preserve">Налог к уплате</t>
  </si>
  <si>
    <t xml:space="preserve">Проценты к уплате</t>
  </si>
  <si>
    <t xml:space="preserve">Всего долгов</t>
  </si>
  <si>
    <t xml:space="preserve">Капитал собственника = имущество − долги</t>
  </si>
  <si>
    <t xml:space="preserve">Капитал по расчёту: было + прибыль − собственнику + вклады</t>
  </si>
  <si>
    <t xml:space="preserve">Три отчёта сходятся?</t>
  </si>
  <si>
    <t xml:space="preserve">Изменение капитала за месяц</t>
  </si>
  <si>
    <t xml:space="preserve">«Не сходится» — операция попала в один отчёт и не попала в другой. Проверьте ДДС и ОПиУ этого месяца; долг поставщикам и депозиты меняйте вручную в жёлтых ячейках месяца.</t>
  </si>
  <si>
    <t xml:space="preserve">Справочник статей: куда относить операции</t>
  </si>
  <si>
    <t xml:space="preserve">Операция</t>
  </si>
  <si>
    <t xml:space="preserve">ДДС (деньги)</t>
  </si>
  <si>
    <t xml:space="preserve">ОПиУ (прибыль)</t>
  </si>
  <si>
    <t xml:space="preserve">Комментарий</t>
  </si>
  <si>
    <t xml:space="preserve">Оплата картой, СБП, наличные от покупателей</t>
  </si>
  <si>
    <t xml:space="preserve">От покупателей</t>
  </si>
  <si>
    <t xml:space="preserve">В ДДС — сумма за вычетом комиссии банка, в ОПиУ — вся выручка, комиссия отдельно</t>
  </si>
  <si>
    <t xml:space="preserve">Комиссия банка за эквайринг</t>
  </si>
  <si>
    <t xml:space="preserve">— (уже вычтена из поступлений)</t>
  </si>
  <si>
    <t xml:space="preserve">Оплата поставщику продуктов и товара</t>
  </si>
  <si>
    <t xml:space="preserve">Поставщикам</t>
  </si>
  <si>
    <t xml:space="preserve">Себестоимость — когда продано</t>
  </si>
  <si>
    <t xml:space="preserve">Закупили больше, чем продали, — вырос запас</t>
  </si>
  <si>
    <t xml:space="preserve">Депозит за аренду — не расход, а имущество (лист «Баланс»)</t>
  </si>
  <si>
    <t xml:space="preserve">Зарплата и НДФЛ</t>
  </si>
  <si>
    <t xml:space="preserve">Страховые взносы за работников</t>
  </si>
  <si>
    <t xml:space="preserve">Страховые взносы</t>
  </si>
  <si>
    <t xml:space="preserve">Взносы ИП за себя</t>
  </si>
  <si>
    <t xml:space="preserve">Коммунальные… прочее</t>
  </si>
  <si>
    <t xml:space="preserve">Или отдельной статьёй, если хотите видеть их отдельно</t>
  </si>
  <si>
    <t xml:space="preserve">Налог УСН</t>
  </si>
  <si>
    <t xml:space="preserve">Налоги уплаченные — когда платите</t>
  </si>
  <si>
    <t xml:space="preserve">Налог — начисленный за месяц</t>
  </si>
  <si>
    <t xml:space="preserve">Разница копится в строке «Налог к уплате» на балансе</t>
  </si>
  <si>
    <t xml:space="preserve">Платёж по кредиту</t>
  </si>
  <si>
    <t xml:space="preserve">Проценты + погашение долга</t>
  </si>
  <si>
    <t xml:space="preserve">Только проценты</t>
  </si>
  <si>
    <t xml:space="preserve">Погашение долга — не расход</t>
  </si>
  <si>
    <t xml:space="preserve">Амортизация — по частям</t>
  </si>
  <si>
    <t xml:space="preserve">Стоимость ÷ срок службы в месяцах</t>
  </si>
  <si>
    <t xml:space="preserve">Деньги себе</t>
  </si>
  <si>
    <t xml:space="preserve">Собственнику</t>
  </si>
  <si>
    <t xml:space="preserve">— (не расход бизнеса)</t>
  </si>
  <si>
    <t xml:space="preserve">У ИП — личные траты только переводом «собственнику»</t>
  </si>
  <si>
    <t xml:space="preserve">Получили кредит</t>
  </si>
  <si>
    <t xml:space="preserve">—</t>
  </si>
  <si>
    <t xml:space="preserve">Растёт долг по кредиту на балансе</t>
  </si>
  <si>
    <t xml:space="preserve">Вложили свои деньги</t>
  </si>
  <si>
    <t xml:space="preserve">Растёт капитал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</si>
</sst>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;\-"/>
    <numFmt numFmtId="166" formatCode="0.0%;\(0.0%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CE6F5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DCE6F5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008000"/>
      </font>
    </dxf>
  </dxfs>
  <colors>
    <indexedColors>
      <rgbColor rgb="FF000000"/>
      <rgbColor rgb="FFF2F2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9.55" hidden="false" customHeight="false" outlineLevel="0" collapsed="false">
      <c r="A5" s="4" t="s">
        <v>3</v>
      </c>
    </row>
    <row r="6" customFormat="false" ht="39.55" hidden="false" customHeight="false" outlineLevel="0" collapsed="false">
      <c r="A6" s="4" t="s">
        <v>4</v>
      </c>
    </row>
    <row r="8" customFormat="false" ht="15" hidden="false" customHeight="false" outlineLevel="0" collapsed="false">
      <c r="A8" s="3" t="s">
        <v>5</v>
      </c>
    </row>
    <row r="9" customFormat="false" ht="26.85" hidden="false" customHeight="false" outlineLevel="0" collapsed="false">
      <c r="A9" s="4" t="s">
        <v>6</v>
      </c>
    </row>
    <row r="10" customFormat="false" ht="26.85" hidden="false" customHeight="false" outlineLevel="0" collapsed="false">
      <c r="A10" s="4" t="s">
        <v>7</v>
      </c>
    </row>
    <row r="11" customFormat="false" ht="26.85" hidden="false" customHeight="false" outlineLevel="0" collapsed="false">
      <c r="A11" s="4" t="s">
        <v>8</v>
      </c>
    </row>
    <row r="12" customFormat="false" ht="26.85" hidden="false" customHeight="false" outlineLevel="0" collapsed="false">
      <c r="A12" s="4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5" t="s">
        <v>11</v>
      </c>
    </row>
    <row r="16" customFormat="false" ht="15" hidden="false" customHeight="false" outlineLevel="0" collapsed="false">
      <c r="A16" s="4" t="s">
        <v>12</v>
      </c>
    </row>
    <row r="17" customFormat="false" ht="15" hidden="false" customHeight="false" outlineLevel="0" collapsed="false">
      <c r="A17" s="6" t="s">
        <v>13</v>
      </c>
    </row>
    <row r="19" customFormat="false" ht="15" hidden="false" customHeight="false" outlineLevel="0" collapsed="false">
      <c r="A19" s="3" t="s">
        <v>14</v>
      </c>
    </row>
    <row r="20" customFormat="false" ht="26.85" hidden="false" customHeight="false" outlineLevel="0" collapsed="false">
      <c r="A20" s="4" t="s">
        <v>15</v>
      </c>
    </row>
    <row r="21" customFormat="false" ht="26.85" hidden="false" customHeight="false" outlineLevel="0" collapsed="false">
      <c r="A21" s="4" t="s">
        <v>16</v>
      </c>
    </row>
    <row r="22" customFormat="false" ht="15" hidden="false" customHeight="false" outlineLevel="0" collapsed="false">
      <c r="A22" s="2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6"/>
    <col collapsed="false" customWidth="true" hidden="false" outlineLevel="0" max="15" min="3" style="0" width="13"/>
  </cols>
  <sheetData>
    <row r="1" customFormat="false" ht="17.35" hidden="false" customHeight="false" outlineLevel="0" collapsed="false">
      <c r="A1" s="7" t="s">
        <v>18</v>
      </c>
    </row>
    <row r="2" customFormat="false" ht="15" hidden="false" customHeight="false" outlineLevel="0" collapsed="false">
      <c r="A2" s="8" t="s">
        <v>19</v>
      </c>
    </row>
    <row r="4" customFormat="false" ht="26.85" hidden="false" customHeight="false" outlineLevel="0" collapsed="false">
      <c r="A4" s="9" t="s">
        <v>20</v>
      </c>
      <c r="B4" s="9"/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9" t="s">
        <v>26</v>
      </c>
      <c r="I4" s="9" t="s">
        <v>27</v>
      </c>
      <c r="J4" s="9" t="s">
        <v>28</v>
      </c>
      <c r="K4" s="9" t="s">
        <v>29</v>
      </c>
      <c r="L4" s="9" t="s">
        <v>30</v>
      </c>
      <c r="M4" s="9" t="s">
        <v>31</v>
      </c>
      <c r="N4" s="9" t="s">
        <v>32</v>
      </c>
      <c r="O4" s="9" t="s">
        <v>33</v>
      </c>
    </row>
    <row r="5" customFormat="false" ht="15" hidden="false" customHeight="false" outlineLevel="0" collapsed="false">
      <c r="A5" s="10" t="s">
        <v>34</v>
      </c>
      <c r="C5" s="11" t="n">
        <v>400000</v>
      </c>
      <c r="D5" s="12" t="n">
        <f aca="false">C25</f>
        <v>273669</v>
      </c>
      <c r="E5" s="12" t="n">
        <f aca="false">D25</f>
        <v>273669</v>
      </c>
      <c r="F5" s="12" t="n">
        <f aca="false">E25</f>
        <v>273669</v>
      </c>
      <c r="G5" s="12" t="n">
        <f aca="false">F25</f>
        <v>273669</v>
      </c>
      <c r="H5" s="12" t="n">
        <f aca="false">G25</f>
        <v>273669</v>
      </c>
      <c r="I5" s="12" t="n">
        <f aca="false">H25</f>
        <v>273669</v>
      </c>
      <c r="J5" s="12" t="n">
        <f aca="false">I25</f>
        <v>273669</v>
      </c>
      <c r="K5" s="12" t="n">
        <f aca="false">J25</f>
        <v>273669</v>
      </c>
      <c r="L5" s="12" t="n">
        <f aca="false">K25</f>
        <v>273669</v>
      </c>
      <c r="M5" s="12" t="n">
        <f aca="false">L25</f>
        <v>273669</v>
      </c>
      <c r="N5" s="12" t="n">
        <f aca="false">M25</f>
        <v>273669</v>
      </c>
      <c r="O5" s="12" t="n">
        <f aca="false">C5</f>
        <v>400000</v>
      </c>
    </row>
    <row r="6" customFormat="false" ht="15" hidden="false" customHeight="false" outlineLevel="0" collapsed="false">
      <c r="A6" s="13" t="s">
        <v>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customFormat="false" ht="15" hidden="false" customHeight="false" outlineLevel="0" collapsed="false">
      <c r="A7" s="15" t="s">
        <v>36</v>
      </c>
      <c r="C7" s="11" t="n">
        <v>1178400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 t="n">
        <f aca="false">SUM(C7:N7)</f>
        <v>1178400</v>
      </c>
    </row>
    <row r="8" customFormat="false" ht="15" hidden="false" customHeight="false" outlineLevel="0" collapsed="false">
      <c r="A8" s="15" t="s">
        <v>37</v>
      </c>
      <c r="C8" s="11" t="n">
        <v>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2" t="n">
        <f aca="false">SUM(C8:N8)</f>
        <v>0</v>
      </c>
    </row>
    <row r="9" customFormat="false" ht="15" hidden="false" customHeight="false" outlineLevel="0" collapsed="false">
      <c r="A9" s="15" t="s">
        <v>38</v>
      </c>
      <c r="C9" s="11" t="n">
        <v>0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 t="n">
        <f aca="false">SUM(C9:N9)</f>
        <v>0</v>
      </c>
    </row>
    <row r="10" customFormat="false" ht="15" hidden="false" customHeight="false" outlineLevel="0" collapsed="false">
      <c r="A10" s="15" t="s">
        <v>39</v>
      </c>
      <c r="C10" s="11" t="n">
        <v>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 t="n">
        <f aca="false">SUM(C10:N10)</f>
        <v>0</v>
      </c>
    </row>
    <row r="11" customFormat="false" ht="15" hidden="false" customHeight="false" outlineLevel="0" collapsed="false">
      <c r="A11" s="16" t="s">
        <v>40</v>
      </c>
      <c r="B11" s="17"/>
      <c r="C11" s="18" t="n">
        <f aca="false">SUM(C7:C10)</f>
        <v>1178400</v>
      </c>
      <c r="D11" s="18" t="n">
        <f aca="false">SUM(D7:D10)</f>
        <v>0</v>
      </c>
      <c r="E11" s="18" t="n">
        <f aca="false">SUM(E7:E10)</f>
        <v>0</v>
      </c>
      <c r="F11" s="18" t="n">
        <f aca="false">SUM(F7:F10)</f>
        <v>0</v>
      </c>
      <c r="G11" s="18" t="n">
        <f aca="false">SUM(G7:G10)</f>
        <v>0</v>
      </c>
      <c r="H11" s="18" t="n">
        <f aca="false">SUM(H7:H10)</f>
        <v>0</v>
      </c>
      <c r="I11" s="18" t="n">
        <f aca="false">SUM(I7:I10)</f>
        <v>0</v>
      </c>
      <c r="J11" s="18" t="n">
        <f aca="false">SUM(J7:J10)</f>
        <v>0</v>
      </c>
      <c r="K11" s="18" t="n">
        <f aca="false">SUM(K7:K10)</f>
        <v>0</v>
      </c>
      <c r="L11" s="18" t="n">
        <f aca="false">SUM(L7:L10)</f>
        <v>0</v>
      </c>
      <c r="M11" s="18" t="n">
        <f aca="false">SUM(M7:M10)</f>
        <v>0</v>
      </c>
      <c r="N11" s="18" t="n">
        <f aca="false">SUM(N7:N10)</f>
        <v>0</v>
      </c>
      <c r="O11" s="18" t="n">
        <f aca="false">SUM(C11:N11)</f>
        <v>1178400</v>
      </c>
    </row>
    <row r="12" customFormat="false" ht="15" hidden="false" customHeight="false" outlineLevel="0" collapsed="false">
      <c r="A12" s="13" t="s">
        <v>41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customFormat="false" ht="15" hidden="false" customHeight="false" outlineLevel="0" collapsed="false">
      <c r="A13" s="15" t="s">
        <v>42</v>
      </c>
      <c r="C13" s="11" t="n">
        <v>420000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2" t="n">
        <f aca="false">SUM(C13:N13)</f>
        <v>420000</v>
      </c>
    </row>
    <row r="14" customFormat="false" ht="15" hidden="false" customHeight="false" outlineLevel="0" collapsed="false">
      <c r="A14" s="15" t="s">
        <v>43</v>
      </c>
      <c r="C14" s="11" t="n">
        <v>150000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 t="n">
        <f aca="false">SUM(C14:N14)</f>
        <v>150000</v>
      </c>
    </row>
    <row r="15" customFormat="false" ht="15" hidden="false" customHeight="false" outlineLevel="0" collapsed="false">
      <c r="A15" s="15" t="s">
        <v>44</v>
      </c>
      <c r="C15" s="11" t="n">
        <v>300000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 t="n">
        <f aca="false">SUM(C15:N15)</f>
        <v>300000</v>
      </c>
    </row>
    <row r="16" customFormat="false" ht="15" hidden="false" customHeight="false" outlineLevel="0" collapsed="false">
      <c r="A16" s="15" t="s">
        <v>45</v>
      </c>
      <c r="C16" s="11" t="n">
        <v>90000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2" t="n">
        <f aca="false">SUM(C16:N16)</f>
        <v>90000</v>
      </c>
    </row>
    <row r="17" customFormat="false" ht="15" hidden="false" customHeight="false" outlineLevel="0" collapsed="false">
      <c r="A17" s="15" t="s">
        <v>46</v>
      </c>
      <c r="C17" s="11" t="n">
        <v>95000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 t="n">
        <f aca="false">SUM(C17:N17)</f>
        <v>95000</v>
      </c>
    </row>
    <row r="18" customFormat="false" ht="15" hidden="false" customHeight="false" outlineLevel="0" collapsed="false">
      <c r="A18" s="15" t="s">
        <v>47</v>
      </c>
      <c r="C18" s="11" t="n">
        <v>0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 t="n">
        <f aca="false">SUM(C18:N18)</f>
        <v>0</v>
      </c>
    </row>
    <row r="19" customFormat="false" ht="15" hidden="false" customHeight="false" outlineLevel="0" collapsed="false">
      <c r="A19" s="15" t="s">
        <v>48</v>
      </c>
      <c r="C19" s="11" t="n">
        <v>13333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 t="n">
        <f aca="false">SUM(C19:N19)</f>
        <v>13333</v>
      </c>
    </row>
    <row r="20" customFormat="false" ht="15" hidden="false" customHeight="false" outlineLevel="0" collapsed="false">
      <c r="A20" s="15" t="s">
        <v>49</v>
      </c>
      <c r="C20" s="11" t="n">
        <v>16398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 t="n">
        <f aca="false">SUM(C20:N20)</f>
        <v>16398</v>
      </c>
    </row>
    <row r="21" customFormat="false" ht="15" hidden="false" customHeight="false" outlineLevel="0" collapsed="false">
      <c r="A21" s="15" t="s">
        <v>50</v>
      </c>
      <c r="C21" s="11" t="n">
        <v>120000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 t="n">
        <f aca="false">SUM(C21:N21)</f>
        <v>120000</v>
      </c>
    </row>
    <row r="22" customFormat="false" ht="15" hidden="false" customHeight="false" outlineLevel="0" collapsed="false">
      <c r="A22" s="15" t="s">
        <v>51</v>
      </c>
      <c r="C22" s="11" t="n">
        <v>100000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 t="n">
        <f aca="false">SUM(C22:N22)</f>
        <v>100000</v>
      </c>
    </row>
    <row r="23" customFormat="false" ht="15" hidden="false" customHeight="false" outlineLevel="0" collapsed="false">
      <c r="A23" s="16" t="s">
        <v>52</v>
      </c>
      <c r="B23" s="17"/>
      <c r="C23" s="18" t="n">
        <f aca="false">SUM(C13:C22)</f>
        <v>1304731</v>
      </c>
      <c r="D23" s="18" t="n">
        <f aca="false">SUM(D13:D22)</f>
        <v>0</v>
      </c>
      <c r="E23" s="18" t="n">
        <f aca="false">SUM(E13:E22)</f>
        <v>0</v>
      </c>
      <c r="F23" s="18" t="n">
        <f aca="false">SUM(F13:F22)</f>
        <v>0</v>
      </c>
      <c r="G23" s="18" t="n">
        <f aca="false">SUM(G13:G22)</f>
        <v>0</v>
      </c>
      <c r="H23" s="18" t="n">
        <f aca="false">SUM(H13:H22)</f>
        <v>0</v>
      </c>
      <c r="I23" s="18" t="n">
        <f aca="false">SUM(I13:I22)</f>
        <v>0</v>
      </c>
      <c r="J23" s="18" t="n">
        <f aca="false">SUM(J13:J22)</f>
        <v>0</v>
      </c>
      <c r="K23" s="18" t="n">
        <f aca="false">SUM(K13:K22)</f>
        <v>0</v>
      </c>
      <c r="L23" s="18" t="n">
        <f aca="false">SUM(L13:L22)</f>
        <v>0</v>
      </c>
      <c r="M23" s="18" t="n">
        <f aca="false">SUM(M13:M22)</f>
        <v>0</v>
      </c>
      <c r="N23" s="18" t="n">
        <f aca="false">SUM(N13:N22)</f>
        <v>0</v>
      </c>
      <c r="O23" s="18" t="n">
        <f aca="false">SUM(C23:N23)</f>
        <v>1304731</v>
      </c>
    </row>
    <row r="24" customFormat="false" ht="15" hidden="false" customHeight="false" outlineLevel="0" collapsed="false">
      <c r="A24" s="16" t="s">
        <v>53</v>
      </c>
      <c r="B24" s="17"/>
      <c r="C24" s="18" t="n">
        <f aca="false">C11-C23</f>
        <v>-126331</v>
      </c>
      <c r="D24" s="18" t="n">
        <f aca="false">D11-D23</f>
        <v>0</v>
      </c>
      <c r="E24" s="18" t="n">
        <f aca="false">E11-E23</f>
        <v>0</v>
      </c>
      <c r="F24" s="18" t="n">
        <f aca="false">F11-F23</f>
        <v>0</v>
      </c>
      <c r="G24" s="18" t="n">
        <f aca="false">G11-G23</f>
        <v>0</v>
      </c>
      <c r="H24" s="18" t="n">
        <f aca="false">H11-H23</f>
        <v>0</v>
      </c>
      <c r="I24" s="18" t="n">
        <f aca="false">I11-I23</f>
        <v>0</v>
      </c>
      <c r="J24" s="18" t="n">
        <f aca="false">J11-J23</f>
        <v>0</v>
      </c>
      <c r="K24" s="18" t="n">
        <f aca="false">K11-K23</f>
        <v>0</v>
      </c>
      <c r="L24" s="18" t="n">
        <f aca="false">L11-L23</f>
        <v>0</v>
      </c>
      <c r="M24" s="18" t="n">
        <f aca="false">M11-M23</f>
        <v>0</v>
      </c>
      <c r="N24" s="18" t="n">
        <f aca="false">N11-N23</f>
        <v>0</v>
      </c>
      <c r="O24" s="18" t="n">
        <f aca="false">SUM(C24:N24)</f>
        <v>-126331</v>
      </c>
    </row>
    <row r="25" customFormat="false" ht="15" hidden="false" customHeight="false" outlineLevel="0" collapsed="false">
      <c r="A25" s="16" t="s">
        <v>54</v>
      </c>
      <c r="B25" s="17"/>
      <c r="C25" s="18" t="n">
        <f aca="false">C5+C24</f>
        <v>273669</v>
      </c>
      <c r="D25" s="18" t="n">
        <f aca="false">D5+D24</f>
        <v>273669</v>
      </c>
      <c r="E25" s="18" t="n">
        <f aca="false">E5+E24</f>
        <v>273669</v>
      </c>
      <c r="F25" s="18" t="n">
        <f aca="false">F5+F24</f>
        <v>273669</v>
      </c>
      <c r="G25" s="18" t="n">
        <f aca="false">G5+G24</f>
        <v>273669</v>
      </c>
      <c r="H25" s="18" t="n">
        <f aca="false">H5+H24</f>
        <v>273669</v>
      </c>
      <c r="I25" s="18" t="n">
        <f aca="false">I5+I24</f>
        <v>273669</v>
      </c>
      <c r="J25" s="18" t="n">
        <f aca="false">J5+J24</f>
        <v>273669</v>
      </c>
      <c r="K25" s="18" t="n">
        <f aca="false">K5+K24</f>
        <v>273669</v>
      </c>
      <c r="L25" s="18" t="n">
        <f aca="false">L5+L24</f>
        <v>273669</v>
      </c>
      <c r="M25" s="18" t="n">
        <f aca="false">M5+M24</f>
        <v>273669</v>
      </c>
      <c r="N25" s="18" t="n">
        <f aca="false">N5+N24</f>
        <v>273669</v>
      </c>
      <c r="O25" s="18" t="n">
        <f aca="false">N25</f>
        <v>273669</v>
      </c>
    </row>
    <row r="27" customFormat="false" ht="15" hidden="false" customHeight="false" outlineLevel="0" collapsed="false">
      <c r="A27" s="13" t="s">
        <v>55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</row>
    <row r="28" customFormat="false" ht="15" hidden="false" customHeight="false" outlineLevel="0" collapsed="false">
      <c r="A28" s="15" t="s">
        <v>56</v>
      </c>
      <c r="C28" s="19" t="n">
        <f aca="false">ОПиУ!C20</f>
        <v>80067</v>
      </c>
      <c r="D28" s="19" t="n">
        <f aca="false">ОПиУ!D20</f>
        <v>0</v>
      </c>
      <c r="E28" s="19" t="n">
        <f aca="false">ОПиУ!E20</f>
        <v>0</v>
      </c>
      <c r="F28" s="19" t="n">
        <f aca="false">ОПиУ!F20</f>
        <v>0</v>
      </c>
      <c r="G28" s="19" t="n">
        <f aca="false">ОПиУ!G20</f>
        <v>0</v>
      </c>
      <c r="H28" s="19" t="n">
        <f aca="false">ОПиУ!H20</f>
        <v>0</v>
      </c>
      <c r="I28" s="19" t="n">
        <f aca="false">ОПиУ!I20</f>
        <v>0</v>
      </c>
      <c r="J28" s="19" t="n">
        <f aca="false">ОПиУ!J20</f>
        <v>0</v>
      </c>
      <c r="K28" s="19" t="n">
        <f aca="false">ОПиУ!K20</f>
        <v>0</v>
      </c>
      <c r="L28" s="19" t="n">
        <f aca="false">ОПиУ!L20</f>
        <v>0</v>
      </c>
      <c r="M28" s="19" t="n">
        <f aca="false">ОПиУ!M20</f>
        <v>0</v>
      </c>
      <c r="N28" s="19" t="n">
        <f aca="false">ОПиУ!N20</f>
        <v>0</v>
      </c>
      <c r="O28" s="20" t="n">
        <f aca="false">SUM(C28:N28)</f>
        <v>80067</v>
      </c>
    </row>
    <row r="29" customFormat="false" ht="15" hidden="false" customHeight="false" outlineLevel="0" collapsed="false">
      <c r="A29" s="15" t="s">
        <v>57</v>
      </c>
      <c r="C29" s="19" t="n">
        <f aca="false">ОПиУ!C16</f>
        <v>30000</v>
      </c>
      <c r="D29" s="19" t="n">
        <f aca="false">ОПиУ!D16</f>
        <v>0</v>
      </c>
      <c r="E29" s="19" t="n">
        <f aca="false">ОПиУ!E16</f>
        <v>0</v>
      </c>
      <c r="F29" s="19" t="n">
        <f aca="false">ОПиУ!F16</f>
        <v>0</v>
      </c>
      <c r="G29" s="19" t="n">
        <f aca="false">ОПиУ!G16</f>
        <v>0</v>
      </c>
      <c r="H29" s="19" t="n">
        <f aca="false">ОПиУ!H16</f>
        <v>0</v>
      </c>
      <c r="I29" s="19" t="n">
        <f aca="false">ОПиУ!I16</f>
        <v>0</v>
      </c>
      <c r="J29" s="19" t="n">
        <f aca="false">ОПиУ!J16</f>
        <v>0</v>
      </c>
      <c r="K29" s="19" t="n">
        <f aca="false">ОПиУ!K16</f>
        <v>0</v>
      </c>
      <c r="L29" s="19" t="n">
        <f aca="false">ОПиУ!L16</f>
        <v>0</v>
      </c>
      <c r="M29" s="19" t="n">
        <f aca="false">ОПиУ!M16</f>
        <v>0</v>
      </c>
      <c r="N29" s="19" t="n">
        <f aca="false">ОПиУ!N16</f>
        <v>0</v>
      </c>
      <c r="O29" s="20" t="n">
        <f aca="false">SUM(C29:N29)</f>
        <v>30000</v>
      </c>
    </row>
    <row r="30" customFormat="false" ht="15" hidden="false" customHeight="false" outlineLevel="0" collapsed="false">
      <c r="A30" s="15" t="s">
        <v>58</v>
      </c>
      <c r="C30" s="19" t="n">
        <f aca="false">ОПиУ!C19-C18</f>
        <v>36000</v>
      </c>
      <c r="D30" s="19" t="n">
        <f aca="false">ОПиУ!D19-D18</f>
        <v>0</v>
      </c>
      <c r="E30" s="19" t="n">
        <f aca="false">ОПиУ!E19-E18</f>
        <v>0</v>
      </c>
      <c r="F30" s="19" t="n">
        <f aca="false">ОПиУ!F19-F18</f>
        <v>0</v>
      </c>
      <c r="G30" s="19" t="n">
        <f aca="false">ОПиУ!G19-G18</f>
        <v>0</v>
      </c>
      <c r="H30" s="19" t="n">
        <f aca="false">ОПиУ!H19-H18</f>
        <v>0</v>
      </c>
      <c r="I30" s="19" t="n">
        <f aca="false">ОПиУ!I19-I18</f>
        <v>0</v>
      </c>
      <c r="J30" s="19" t="n">
        <f aca="false">ОПиУ!J19-J18</f>
        <v>0</v>
      </c>
      <c r="K30" s="19" t="n">
        <f aca="false">ОПиУ!K19-K18</f>
        <v>0</v>
      </c>
      <c r="L30" s="19" t="n">
        <f aca="false">ОПиУ!L19-L18</f>
        <v>0</v>
      </c>
      <c r="M30" s="19" t="n">
        <f aca="false">ОПиУ!M19-M18</f>
        <v>0</v>
      </c>
      <c r="N30" s="19" t="n">
        <f aca="false">ОПиУ!N19-N18</f>
        <v>0</v>
      </c>
      <c r="O30" s="20" t="n">
        <f aca="false">SUM(C30:N30)</f>
        <v>36000</v>
      </c>
    </row>
    <row r="31" customFormat="false" ht="15" hidden="false" customHeight="false" outlineLevel="0" collapsed="false">
      <c r="A31" s="15" t="s">
        <v>59</v>
      </c>
      <c r="C31" s="19" t="n">
        <f aca="false">-(C13-ОПиУ!C6)</f>
        <v>-36000</v>
      </c>
      <c r="D31" s="19" t="n">
        <f aca="false">-(D13-ОПиУ!D6)</f>
        <v>-0</v>
      </c>
      <c r="E31" s="19" t="n">
        <f aca="false">-(E13-ОПиУ!E6)</f>
        <v>-0</v>
      </c>
      <c r="F31" s="19" t="n">
        <f aca="false">-(F13-ОПиУ!F6)</f>
        <v>-0</v>
      </c>
      <c r="G31" s="19" t="n">
        <f aca="false">-(G13-ОПиУ!G6)</f>
        <v>-0</v>
      </c>
      <c r="H31" s="19" t="n">
        <f aca="false">-(H13-ОПиУ!H6)</f>
        <v>-0</v>
      </c>
      <c r="I31" s="19" t="n">
        <f aca="false">-(I13-ОПиУ!I6)</f>
        <v>-0</v>
      </c>
      <c r="J31" s="19" t="n">
        <f aca="false">-(J13-ОПиУ!J6)</f>
        <v>-0</v>
      </c>
      <c r="K31" s="19" t="n">
        <f aca="false">-(K13-ОПиУ!K6)</f>
        <v>-0</v>
      </c>
      <c r="L31" s="19" t="n">
        <f aca="false">-(L13-ОПиУ!L6)</f>
        <v>-0</v>
      </c>
      <c r="M31" s="19" t="n">
        <f aca="false">-(M13-ОПиУ!M6)</f>
        <v>-0</v>
      </c>
      <c r="N31" s="19" t="n">
        <f aca="false">-(N13-ОПиУ!N6)</f>
        <v>-0</v>
      </c>
      <c r="O31" s="20" t="n">
        <f aca="false">SUM(C31:N31)</f>
        <v>-36000</v>
      </c>
    </row>
    <row r="32" customFormat="false" ht="15" hidden="false" customHeight="false" outlineLevel="0" collapsed="false">
      <c r="A32" s="15" t="s">
        <v>60</v>
      </c>
      <c r="C32" s="19" t="n">
        <f aca="false">C7-(ОПиУ!C5-ОПиУ!C9)</f>
        <v>0</v>
      </c>
      <c r="D32" s="19" t="n">
        <f aca="false">D7-(ОПиУ!D5-ОПиУ!D9)</f>
        <v>0</v>
      </c>
      <c r="E32" s="19" t="n">
        <f aca="false">E7-(ОПиУ!E5-ОПиУ!E9)</f>
        <v>0</v>
      </c>
      <c r="F32" s="19" t="n">
        <f aca="false">F7-(ОПиУ!F5-ОПиУ!F9)</f>
        <v>0</v>
      </c>
      <c r="G32" s="19" t="n">
        <f aca="false">G7-(ОПиУ!G5-ОПиУ!G9)</f>
        <v>0</v>
      </c>
      <c r="H32" s="19" t="n">
        <f aca="false">H7-(ОПиУ!H5-ОПиУ!H9)</f>
        <v>0</v>
      </c>
      <c r="I32" s="19" t="n">
        <f aca="false">I7-(ОПиУ!I5-ОПиУ!I9)</f>
        <v>0</v>
      </c>
      <c r="J32" s="19" t="n">
        <f aca="false">J7-(ОПиУ!J5-ОПиУ!J9)</f>
        <v>0</v>
      </c>
      <c r="K32" s="19" t="n">
        <f aca="false">K7-(ОПиУ!K5-ОПиУ!K9)</f>
        <v>0</v>
      </c>
      <c r="L32" s="19" t="n">
        <f aca="false">L7-(ОПиУ!L5-ОПиУ!L9)</f>
        <v>0</v>
      </c>
      <c r="M32" s="19" t="n">
        <f aca="false">M7-(ОПиУ!M5-ОПиУ!M9)</f>
        <v>0</v>
      </c>
      <c r="N32" s="19" t="n">
        <f aca="false">N7-(ОПиУ!N5-ОПиУ!N9)</f>
        <v>0</v>
      </c>
      <c r="O32" s="20" t="n">
        <f aca="false">SUM(C32:N32)</f>
        <v>0</v>
      </c>
    </row>
    <row r="33" customFormat="false" ht="15" hidden="false" customHeight="false" outlineLevel="0" collapsed="false">
      <c r="A33" s="15" t="s">
        <v>61</v>
      </c>
      <c r="C33" s="19" t="n">
        <f aca="false">ОПиУ!C18-C19</f>
        <v>0</v>
      </c>
      <c r="D33" s="19" t="n">
        <f aca="false">ОПиУ!D18-D19</f>
        <v>0</v>
      </c>
      <c r="E33" s="19" t="n">
        <f aca="false">ОПиУ!E18-E19</f>
        <v>0</v>
      </c>
      <c r="F33" s="19" t="n">
        <f aca="false">ОПиУ!F18-F19</f>
        <v>0</v>
      </c>
      <c r="G33" s="19" t="n">
        <f aca="false">ОПиУ!G18-G19</f>
        <v>0</v>
      </c>
      <c r="H33" s="19" t="n">
        <f aca="false">ОПиУ!H18-H19</f>
        <v>0</v>
      </c>
      <c r="I33" s="19" t="n">
        <f aca="false">ОПиУ!I18-I19</f>
        <v>0</v>
      </c>
      <c r="J33" s="19" t="n">
        <f aca="false">ОПиУ!J18-J19</f>
        <v>0</v>
      </c>
      <c r="K33" s="19" t="n">
        <f aca="false">ОПиУ!K18-K19</f>
        <v>0</v>
      </c>
      <c r="L33" s="19" t="n">
        <f aca="false">ОПиУ!L18-L19</f>
        <v>0</v>
      </c>
      <c r="M33" s="19" t="n">
        <f aca="false">ОПиУ!M18-M19</f>
        <v>0</v>
      </c>
      <c r="N33" s="19" t="n">
        <f aca="false">ОПиУ!N18-N19</f>
        <v>0</v>
      </c>
      <c r="O33" s="20" t="n">
        <f aca="false">SUM(C33:N33)</f>
        <v>0</v>
      </c>
    </row>
    <row r="34" customFormat="false" ht="15" hidden="false" customHeight="false" outlineLevel="0" collapsed="false">
      <c r="A34" s="15" t="s">
        <v>62</v>
      </c>
      <c r="C34" s="21" t="n">
        <f aca="false">-C20</f>
        <v>-16398</v>
      </c>
      <c r="D34" s="21" t="n">
        <f aca="false">-D20</f>
        <v>-0</v>
      </c>
      <c r="E34" s="21" t="n">
        <f aca="false">-E20</f>
        <v>-0</v>
      </c>
      <c r="F34" s="21" t="n">
        <f aca="false">-F20</f>
        <v>-0</v>
      </c>
      <c r="G34" s="21" t="n">
        <f aca="false">-G20</f>
        <v>-0</v>
      </c>
      <c r="H34" s="21" t="n">
        <f aca="false">-H20</f>
        <v>-0</v>
      </c>
      <c r="I34" s="21" t="n">
        <f aca="false">-I20</f>
        <v>-0</v>
      </c>
      <c r="J34" s="21" t="n">
        <f aca="false">-J20</f>
        <v>-0</v>
      </c>
      <c r="K34" s="21" t="n">
        <f aca="false">-K20</f>
        <v>-0</v>
      </c>
      <c r="L34" s="21" t="n">
        <f aca="false">-L20</f>
        <v>-0</v>
      </c>
      <c r="M34" s="21" t="n">
        <f aca="false">-M20</f>
        <v>-0</v>
      </c>
      <c r="N34" s="21" t="n">
        <f aca="false">-N20</f>
        <v>-0</v>
      </c>
      <c r="O34" s="20" t="n">
        <f aca="false">SUM(C34:N34)</f>
        <v>-16398</v>
      </c>
    </row>
    <row r="35" customFormat="false" ht="15" hidden="false" customHeight="false" outlineLevel="0" collapsed="false">
      <c r="A35" s="15" t="s">
        <v>63</v>
      </c>
      <c r="C35" s="21" t="n">
        <f aca="false">-C21</f>
        <v>-120000</v>
      </c>
      <c r="D35" s="21" t="n">
        <f aca="false">-D21</f>
        <v>-0</v>
      </c>
      <c r="E35" s="21" t="n">
        <f aca="false">-E21</f>
        <v>-0</v>
      </c>
      <c r="F35" s="21" t="n">
        <f aca="false">-F21</f>
        <v>-0</v>
      </c>
      <c r="G35" s="21" t="n">
        <f aca="false">-G21</f>
        <v>-0</v>
      </c>
      <c r="H35" s="21" t="n">
        <f aca="false">-H21</f>
        <v>-0</v>
      </c>
      <c r="I35" s="21" t="n">
        <f aca="false">-I21</f>
        <v>-0</v>
      </c>
      <c r="J35" s="21" t="n">
        <f aca="false">-J21</f>
        <v>-0</v>
      </c>
      <c r="K35" s="21" t="n">
        <f aca="false">-K21</f>
        <v>-0</v>
      </c>
      <c r="L35" s="21" t="n">
        <f aca="false">-L21</f>
        <v>-0</v>
      </c>
      <c r="M35" s="21" t="n">
        <f aca="false">-M21</f>
        <v>-0</v>
      </c>
      <c r="N35" s="21" t="n">
        <f aca="false">-N21</f>
        <v>-0</v>
      </c>
      <c r="O35" s="20" t="n">
        <f aca="false">SUM(C35:N35)</f>
        <v>-120000</v>
      </c>
    </row>
    <row r="36" customFormat="false" ht="15" hidden="false" customHeight="false" outlineLevel="0" collapsed="false">
      <c r="A36" s="15" t="s">
        <v>64</v>
      </c>
      <c r="C36" s="21" t="n">
        <f aca="false">-C22</f>
        <v>-100000</v>
      </c>
      <c r="D36" s="21" t="n">
        <f aca="false">-D22</f>
        <v>-0</v>
      </c>
      <c r="E36" s="21" t="n">
        <f aca="false">-E22</f>
        <v>-0</v>
      </c>
      <c r="F36" s="21" t="n">
        <f aca="false">-F22</f>
        <v>-0</v>
      </c>
      <c r="G36" s="21" t="n">
        <f aca="false">-G22</f>
        <v>-0</v>
      </c>
      <c r="H36" s="21" t="n">
        <f aca="false">-H22</f>
        <v>-0</v>
      </c>
      <c r="I36" s="21" t="n">
        <f aca="false">-I22</f>
        <v>-0</v>
      </c>
      <c r="J36" s="21" t="n">
        <f aca="false">-J22</f>
        <v>-0</v>
      </c>
      <c r="K36" s="21" t="n">
        <f aca="false">-K22</f>
        <v>-0</v>
      </c>
      <c r="L36" s="21" t="n">
        <f aca="false">-L22</f>
        <v>-0</v>
      </c>
      <c r="M36" s="21" t="n">
        <f aca="false">-M22</f>
        <v>-0</v>
      </c>
      <c r="N36" s="21" t="n">
        <f aca="false">-N22</f>
        <v>-0</v>
      </c>
      <c r="O36" s="20" t="n">
        <f aca="false">SUM(C36:N36)</f>
        <v>-100000</v>
      </c>
    </row>
    <row r="37" customFormat="false" ht="15" hidden="false" customHeight="false" outlineLevel="0" collapsed="false">
      <c r="A37" s="15" t="s">
        <v>65</v>
      </c>
      <c r="C37" s="21" t="n">
        <f aca="false">C8+C9+C10</f>
        <v>0</v>
      </c>
      <c r="D37" s="21" t="n">
        <f aca="false">D8+D9+D10</f>
        <v>0</v>
      </c>
      <c r="E37" s="21" t="n">
        <f aca="false">E8+E9+E10</f>
        <v>0</v>
      </c>
      <c r="F37" s="21" t="n">
        <f aca="false">F8+F9+F10</f>
        <v>0</v>
      </c>
      <c r="G37" s="21" t="n">
        <f aca="false">G8+G9+G10</f>
        <v>0</v>
      </c>
      <c r="H37" s="21" t="n">
        <f aca="false">H8+H9+H10</f>
        <v>0</v>
      </c>
      <c r="I37" s="21" t="n">
        <f aca="false">I8+I9+I10</f>
        <v>0</v>
      </c>
      <c r="J37" s="21" t="n">
        <f aca="false">J8+J9+J10</f>
        <v>0</v>
      </c>
      <c r="K37" s="21" t="n">
        <f aca="false">K8+K9+K10</f>
        <v>0</v>
      </c>
      <c r="L37" s="21" t="n">
        <f aca="false">L8+L9+L10</f>
        <v>0</v>
      </c>
      <c r="M37" s="21" t="n">
        <f aca="false">M8+M9+M10</f>
        <v>0</v>
      </c>
      <c r="N37" s="21" t="n">
        <f aca="false">N8+N9+N10</f>
        <v>0</v>
      </c>
      <c r="O37" s="20" t="n">
        <f aca="false">SUM(C37:N37)</f>
        <v>0</v>
      </c>
    </row>
    <row r="38" customFormat="false" ht="15" hidden="false" customHeight="false" outlineLevel="0" collapsed="false">
      <c r="A38" s="16" t="s">
        <v>66</v>
      </c>
      <c r="B38" s="17"/>
      <c r="C38" s="18" t="n">
        <f aca="false">SUM(C28:C37)</f>
        <v>-126331</v>
      </c>
      <c r="D38" s="18" t="n">
        <f aca="false">SUM(D28:D37)</f>
        <v>0</v>
      </c>
      <c r="E38" s="18" t="n">
        <f aca="false">SUM(E28:E37)</f>
        <v>0</v>
      </c>
      <c r="F38" s="18" t="n">
        <f aca="false">SUM(F28:F37)</f>
        <v>0</v>
      </c>
      <c r="G38" s="18" t="n">
        <f aca="false">SUM(G28:G37)</f>
        <v>0</v>
      </c>
      <c r="H38" s="18" t="n">
        <f aca="false">SUM(H28:H37)</f>
        <v>0</v>
      </c>
      <c r="I38" s="18" t="n">
        <f aca="false">SUM(I28:I37)</f>
        <v>0</v>
      </c>
      <c r="J38" s="18" t="n">
        <f aca="false">SUM(J28:J37)</f>
        <v>0</v>
      </c>
      <c r="K38" s="18" t="n">
        <f aca="false">SUM(K28:K37)</f>
        <v>0</v>
      </c>
      <c r="L38" s="18" t="n">
        <f aca="false">SUM(L28:L37)</f>
        <v>0</v>
      </c>
      <c r="M38" s="18" t="n">
        <f aca="false">SUM(M28:M37)</f>
        <v>0</v>
      </c>
      <c r="N38" s="18" t="n">
        <f aca="false">SUM(N28:N37)</f>
        <v>0</v>
      </c>
      <c r="O38" s="18" t="n">
        <f aca="false">SUM(C38:N38)</f>
        <v>-126331</v>
      </c>
    </row>
    <row r="39" customFormat="false" ht="15" hidden="false" customHeight="false" outlineLevel="0" collapsed="false">
      <c r="A39" s="16" t="s">
        <v>67</v>
      </c>
      <c r="B39" s="17"/>
      <c r="C39" s="18" t="n">
        <f aca="false">C24-C38</f>
        <v>0</v>
      </c>
      <c r="D39" s="18" t="n">
        <f aca="false">D24-D38</f>
        <v>0</v>
      </c>
      <c r="E39" s="18" t="n">
        <f aca="false">E24-E38</f>
        <v>0</v>
      </c>
      <c r="F39" s="18" t="n">
        <f aca="false">F24-F38</f>
        <v>0</v>
      </c>
      <c r="G39" s="18" t="n">
        <f aca="false">G24-G38</f>
        <v>0</v>
      </c>
      <c r="H39" s="18" t="n">
        <f aca="false">H24-H38</f>
        <v>0</v>
      </c>
      <c r="I39" s="18" t="n">
        <f aca="false">I24-I38</f>
        <v>0</v>
      </c>
      <c r="J39" s="18" t="n">
        <f aca="false">J24-J38</f>
        <v>0</v>
      </c>
      <c r="K39" s="18" t="n">
        <f aca="false">K24-K38</f>
        <v>0</v>
      </c>
      <c r="L39" s="18" t="n">
        <f aca="false">L24-L38</f>
        <v>0</v>
      </c>
      <c r="M39" s="18" t="n">
        <f aca="false">M24-M38</f>
        <v>0</v>
      </c>
      <c r="N39" s="18" t="n">
        <f aca="false">N24-N38</f>
        <v>0</v>
      </c>
      <c r="O39" s="18" t="n">
        <f aca="false">SUM(C39:N39)</f>
        <v>0</v>
      </c>
    </row>
    <row r="40" customFormat="false" ht="15" hidden="false" customHeight="false" outlineLevel="0" collapsed="false">
      <c r="A40" s="8" t="s">
        <v>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6"/>
    <col collapsed="false" customWidth="true" hidden="false" outlineLevel="0" max="15" min="3" style="0" width="13"/>
  </cols>
  <sheetData>
    <row r="1" customFormat="false" ht="17.35" hidden="false" customHeight="false" outlineLevel="0" collapsed="false">
      <c r="A1" s="7" t="s">
        <v>69</v>
      </c>
    </row>
    <row r="2" customFormat="false" ht="15" hidden="false" customHeight="false" outlineLevel="0" collapsed="false">
      <c r="A2" s="8" t="s">
        <v>70</v>
      </c>
    </row>
    <row r="4" customFormat="false" ht="26.85" hidden="false" customHeight="false" outlineLevel="0" collapsed="false">
      <c r="A4" s="9" t="s">
        <v>20</v>
      </c>
      <c r="B4" s="9"/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9" t="s">
        <v>26</v>
      </c>
      <c r="I4" s="9" t="s">
        <v>27</v>
      </c>
      <c r="J4" s="9" t="s">
        <v>28</v>
      </c>
      <c r="K4" s="9" t="s">
        <v>29</v>
      </c>
      <c r="L4" s="9" t="s">
        <v>30</v>
      </c>
      <c r="M4" s="9" t="s">
        <v>31</v>
      </c>
      <c r="N4" s="9" t="s">
        <v>32</v>
      </c>
      <c r="O4" s="9" t="s">
        <v>33</v>
      </c>
    </row>
    <row r="5" customFormat="false" ht="15" hidden="false" customHeight="false" outlineLevel="0" collapsed="false">
      <c r="A5" s="15" t="s">
        <v>71</v>
      </c>
      <c r="C5" s="11" t="n">
        <v>1200000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2" t="n">
        <f aca="false">SUM(C5:N5)</f>
        <v>1200000</v>
      </c>
    </row>
    <row r="6" customFormat="false" ht="15" hidden="false" customHeight="false" outlineLevel="0" collapsed="false">
      <c r="A6" s="15" t="s">
        <v>72</v>
      </c>
      <c r="C6" s="11" t="n">
        <v>384000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2" t="n">
        <f aca="false">SUM(C6:N6)</f>
        <v>384000</v>
      </c>
    </row>
    <row r="7" customFormat="false" ht="15" hidden="false" customHeight="false" outlineLevel="0" collapsed="false">
      <c r="A7" s="16" t="s">
        <v>73</v>
      </c>
      <c r="B7" s="17"/>
      <c r="C7" s="18" t="n">
        <f aca="false">C5-C6</f>
        <v>816000</v>
      </c>
      <c r="D7" s="18" t="n">
        <f aca="false">D5-D6</f>
        <v>0</v>
      </c>
      <c r="E7" s="18" t="n">
        <f aca="false">E5-E6</f>
        <v>0</v>
      </c>
      <c r="F7" s="18" t="n">
        <f aca="false">F5-F6</f>
        <v>0</v>
      </c>
      <c r="G7" s="18" t="n">
        <f aca="false">G5-G6</f>
        <v>0</v>
      </c>
      <c r="H7" s="18" t="n">
        <f aca="false">H5-H6</f>
        <v>0</v>
      </c>
      <c r="I7" s="18" t="n">
        <f aca="false">I5-I6</f>
        <v>0</v>
      </c>
      <c r="J7" s="18" t="n">
        <f aca="false">J5-J6</f>
        <v>0</v>
      </c>
      <c r="K7" s="18" t="n">
        <f aca="false">K5-K6</f>
        <v>0</v>
      </c>
      <c r="L7" s="18" t="n">
        <f aca="false">L5-L6</f>
        <v>0</v>
      </c>
      <c r="M7" s="18" t="n">
        <f aca="false">M5-M6</f>
        <v>0</v>
      </c>
      <c r="N7" s="18" t="n">
        <f aca="false">N5-N6</f>
        <v>0</v>
      </c>
      <c r="O7" s="18" t="n">
        <f aca="false">SUM(C7:N7)</f>
        <v>816000</v>
      </c>
    </row>
    <row r="8" customFormat="false" ht="15" hidden="false" customHeight="false" outlineLevel="0" collapsed="false">
      <c r="A8" s="13" t="s">
        <v>74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customFormat="false" ht="15" hidden="false" customHeight="false" outlineLevel="0" collapsed="false">
      <c r="A9" s="15" t="s">
        <v>75</v>
      </c>
      <c r="C9" s="11" t="n">
        <v>21600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 t="n">
        <f aca="false">SUM(C9:N9)</f>
        <v>21600</v>
      </c>
    </row>
    <row r="10" customFormat="false" ht="15" hidden="false" customHeight="false" outlineLevel="0" collapsed="false">
      <c r="A10" s="15" t="s">
        <v>43</v>
      </c>
      <c r="C10" s="11" t="n">
        <v>150000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 t="n">
        <f aca="false">SUM(C10:N10)</f>
        <v>150000</v>
      </c>
    </row>
    <row r="11" customFormat="false" ht="15" hidden="false" customHeight="false" outlineLevel="0" collapsed="false">
      <c r="A11" s="15" t="s">
        <v>76</v>
      </c>
      <c r="C11" s="11" t="n">
        <v>300000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 t="n">
        <f aca="false">SUM(C11:N11)</f>
        <v>300000</v>
      </c>
    </row>
    <row r="12" customFormat="false" ht="15" hidden="false" customHeight="false" outlineLevel="0" collapsed="false">
      <c r="A12" s="15" t="s">
        <v>77</v>
      </c>
      <c r="C12" s="11" t="n">
        <v>90000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 t="n">
        <f aca="false">SUM(C12:N12)</f>
        <v>90000</v>
      </c>
    </row>
    <row r="13" customFormat="false" ht="15" hidden="false" customHeight="false" outlineLevel="0" collapsed="false">
      <c r="A13" s="15" t="s">
        <v>78</v>
      </c>
      <c r="C13" s="11" t="n">
        <v>95000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2" t="n">
        <f aca="false">SUM(C13:N13)</f>
        <v>95000</v>
      </c>
    </row>
    <row r="14" customFormat="false" ht="15" hidden="false" customHeight="false" outlineLevel="0" collapsed="false">
      <c r="A14" s="15" t="s">
        <v>79</v>
      </c>
      <c r="C14" s="21" t="n">
        <f aca="false">SUM(C9:C13)</f>
        <v>656600</v>
      </c>
      <c r="D14" s="21" t="n">
        <f aca="false">SUM(D9:D13)</f>
        <v>0</v>
      </c>
      <c r="E14" s="21" t="n">
        <f aca="false">SUM(E9:E13)</f>
        <v>0</v>
      </c>
      <c r="F14" s="21" t="n">
        <f aca="false">SUM(F9:F13)</f>
        <v>0</v>
      </c>
      <c r="G14" s="21" t="n">
        <f aca="false">SUM(G9:G13)</f>
        <v>0</v>
      </c>
      <c r="H14" s="21" t="n">
        <f aca="false">SUM(H9:H13)</f>
        <v>0</v>
      </c>
      <c r="I14" s="21" t="n">
        <f aca="false">SUM(I9:I13)</f>
        <v>0</v>
      </c>
      <c r="J14" s="21" t="n">
        <f aca="false">SUM(J9:J13)</f>
        <v>0</v>
      </c>
      <c r="K14" s="21" t="n">
        <f aca="false">SUM(K9:K13)</f>
        <v>0</v>
      </c>
      <c r="L14" s="21" t="n">
        <f aca="false">SUM(L9:L13)</f>
        <v>0</v>
      </c>
      <c r="M14" s="21" t="n">
        <f aca="false">SUM(M9:M13)</f>
        <v>0</v>
      </c>
      <c r="N14" s="21" t="n">
        <f aca="false">SUM(N9:N13)</f>
        <v>0</v>
      </c>
      <c r="O14" s="12" t="n">
        <f aca="false">SUM(C14:N14)</f>
        <v>656600</v>
      </c>
    </row>
    <row r="15" customFormat="false" ht="15" hidden="false" customHeight="false" outlineLevel="0" collapsed="false">
      <c r="A15" s="16" t="s">
        <v>80</v>
      </c>
      <c r="B15" s="17"/>
      <c r="C15" s="18" t="n">
        <f aca="false">C7-C14</f>
        <v>159400</v>
      </c>
      <c r="D15" s="18" t="n">
        <f aca="false">D7-D14</f>
        <v>0</v>
      </c>
      <c r="E15" s="18" t="n">
        <f aca="false">E7-E14</f>
        <v>0</v>
      </c>
      <c r="F15" s="18" t="n">
        <f aca="false">F7-F14</f>
        <v>0</v>
      </c>
      <c r="G15" s="18" t="n">
        <f aca="false">G7-G14</f>
        <v>0</v>
      </c>
      <c r="H15" s="18" t="n">
        <f aca="false">H7-H14</f>
        <v>0</v>
      </c>
      <c r="I15" s="18" t="n">
        <f aca="false">I7-I14</f>
        <v>0</v>
      </c>
      <c r="J15" s="18" t="n">
        <f aca="false">J7-J14</f>
        <v>0</v>
      </c>
      <c r="K15" s="18" t="n">
        <f aca="false">K7-K14</f>
        <v>0</v>
      </c>
      <c r="L15" s="18" t="n">
        <f aca="false">L7-L14</f>
        <v>0</v>
      </c>
      <c r="M15" s="18" t="n">
        <f aca="false">M7-M14</f>
        <v>0</v>
      </c>
      <c r="N15" s="18" t="n">
        <f aca="false">N7-N14</f>
        <v>0</v>
      </c>
      <c r="O15" s="18" t="n">
        <f aca="false">SUM(C15:N15)</f>
        <v>159400</v>
      </c>
    </row>
    <row r="16" customFormat="false" ht="15" hidden="false" customHeight="false" outlineLevel="0" collapsed="false">
      <c r="A16" s="15" t="s">
        <v>81</v>
      </c>
      <c r="C16" s="11" t="n">
        <v>30000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2" t="n">
        <f aca="false">SUM(C16:N16)</f>
        <v>30000</v>
      </c>
    </row>
    <row r="17" customFormat="false" ht="15" hidden="false" customHeight="false" outlineLevel="0" collapsed="false">
      <c r="A17" s="16" t="s">
        <v>82</v>
      </c>
      <c r="B17" s="17"/>
      <c r="C17" s="18" t="n">
        <f aca="false">C15-C16</f>
        <v>129400</v>
      </c>
      <c r="D17" s="18" t="n">
        <f aca="false">D15-D16</f>
        <v>0</v>
      </c>
      <c r="E17" s="18" t="n">
        <f aca="false">E15-E16</f>
        <v>0</v>
      </c>
      <c r="F17" s="18" t="n">
        <f aca="false">F15-F16</f>
        <v>0</v>
      </c>
      <c r="G17" s="18" t="n">
        <f aca="false">G15-G16</f>
        <v>0</v>
      </c>
      <c r="H17" s="18" t="n">
        <f aca="false">H15-H16</f>
        <v>0</v>
      </c>
      <c r="I17" s="18" t="n">
        <f aca="false">I15-I16</f>
        <v>0</v>
      </c>
      <c r="J17" s="18" t="n">
        <f aca="false">J15-J16</f>
        <v>0</v>
      </c>
      <c r="K17" s="18" t="n">
        <f aca="false">K15-K16</f>
        <v>0</v>
      </c>
      <c r="L17" s="18" t="n">
        <f aca="false">L15-L16</f>
        <v>0</v>
      </c>
      <c r="M17" s="18" t="n">
        <f aca="false">M15-M16</f>
        <v>0</v>
      </c>
      <c r="N17" s="18" t="n">
        <f aca="false">N15-N16</f>
        <v>0</v>
      </c>
      <c r="O17" s="18" t="n">
        <f aca="false">SUM(C17:N17)</f>
        <v>129400</v>
      </c>
    </row>
    <row r="18" customFormat="false" ht="15" hidden="false" customHeight="false" outlineLevel="0" collapsed="false">
      <c r="A18" s="15" t="s">
        <v>83</v>
      </c>
      <c r="C18" s="11" t="n">
        <v>13333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 t="n">
        <f aca="false">SUM(C18:N18)</f>
        <v>13333</v>
      </c>
    </row>
    <row r="19" customFormat="false" ht="15" hidden="false" customHeight="false" outlineLevel="0" collapsed="false">
      <c r="A19" s="15" t="s">
        <v>84</v>
      </c>
      <c r="C19" s="11" t="n">
        <v>36000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 t="n">
        <f aca="false">SUM(C19:N19)</f>
        <v>36000</v>
      </c>
    </row>
    <row r="20" customFormat="false" ht="15" hidden="false" customHeight="false" outlineLevel="0" collapsed="false">
      <c r="A20" s="16" t="s">
        <v>85</v>
      </c>
      <c r="B20" s="17"/>
      <c r="C20" s="18" t="n">
        <f aca="false">C17-C18-C19</f>
        <v>80067</v>
      </c>
      <c r="D20" s="18" t="n">
        <f aca="false">D17-D18-D19</f>
        <v>0</v>
      </c>
      <c r="E20" s="18" t="n">
        <f aca="false">E17-E18-E19</f>
        <v>0</v>
      </c>
      <c r="F20" s="18" t="n">
        <f aca="false">F17-F18-F19</f>
        <v>0</v>
      </c>
      <c r="G20" s="18" t="n">
        <f aca="false">G17-G18-G19</f>
        <v>0</v>
      </c>
      <c r="H20" s="18" t="n">
        <f aca="false">H17-H18-H19</f>
        <v>0</v>
      </c>
      <c r="I20" s="18" t="n">
        <f aca="false">I17-I18-I19</f>
        <v>0</v>
      </c>
      <c r="J20" s="18" t="n">
        <f aca="false">J17-J18-J19</f>
        <v>0</v>
      </c>
      <c r="K20" s="18" t="n">
        <f aca="false">K17-K18-K19</f>
        <v>0</v>
      </c>
      <c r="L20" s="18" t="n">
        <f aca="false">L17-L18-L19</f>
        <v>0</v>
      </c>
      <c r="M20" s="18" t="n">
        <f aca="false">M17-M18-M19</f>
        <v>0</v>
      </c>
      <c r="N20" s="18" t="n">
        <f aca="false">N17-N18-N19</f>
        <v>0</v>
      </c>
      <c r="O20" s="18" t="n">
        <f aca="false">SUM(C20:N20)</f>
        <v>80067</v>
      </c>
    </row>
    <row r="22" customFormat="false" ht="15" hidden="false" customHeight="false" outlineLevel="0" collapsed="false">
      <c r="A22" s="13" t="s">
        <v>86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customFormat="false" ht="15" hidden="false" customHeight="false" outlineLevel="0" collapsed="false">
      <c r="A23" s="15" t="s">
        <v>87</v>
      </c>
      <c r="C23" s="22" t="n">
        <f aca="false">IF(C5=0,0,C7/C5)</f>
        <v>0.68</v>
      </c>
      <c r="D23" s="22" t="n">
        <f aca="false">IF(D5=0,0,D7/D5)</f>
        <v>0</v>
      </c>
      <c r="E23" s="22" t="n">
        <f aca="false">IF(E5=0,0,E7/E5)</f>
        <v>0</v>
      </c>
      <c r="F23" s="22" t="n">
        <f aca="false">IF(F5=0,0,F7/F5)</f>
        <v>0</v>
      </c>
      <c r="G23" s="22" t="n">
        <f aca="false">IF(G5=0,0,G7/G5)</f>
        <v>0</v>
      </c>
      <c r="H23" s="22" t="n">
        <f aca="false">IF(H5=0,0,H7/H5)</f>
        <v>0</v>
      </c>
      <c r="I23" s="22" t="n">
        <f aca="false">IF(I5=0,0,I7/I5)</f>
        <v>0</v>
      </c>
      <c r="J23" s="22" t="n">
        <f aca="false">IF(J5=0,0,J7/J5)</f>
        <v>0</v>
      </c>
      <c r="K23" s="22" t="n">
        <f aca="false">IF(K5=0,0,K7/K5)</f>
        <v>0</v>
      </c>
      <c r="L23" s="22" t="n">
        <f aca="false">IF(L5=0,0,L7/L5)</f>
        <v>0</v>
      </c>
      <c r="M23" s="22" t="n">
        <f aca="false">IF(M5=0,0,M7/M5)</f>
        <v>0</v>
      </c>
      <c r="N23" s="22" t="n">
        <f aca="false">IF(N5=0,0,N7/N5)</f>
        <v>0</v>
      </c>
      <c r="O23" s="23" t="n">
        <f aca="false">IF(O5=0,0,O7/O5)</f>
        <v>0.68</v>
      </c>
    </row>
    <row r="24" customFormat="false" ht="15" hidden="false" customHeight="false" outlineLevel="0" collapsed="false">
      <c r="A24" s="15" t="s">
        <v>88</v>
      </c>
      <c r="C24" s="22" t="n">
        <f aca="false">IF(C5=0,0,C15/C5)</f>
        <v>0.132833333333333</v>
      </c>
      <c r="D24" s="22" t="n">
        <f aca="false">IF(D5=0,0,D15/D5)</f>
        <v>0</v>
      </c>
      <c r="E24" s="22" t="n">
        <f aca="false">IF(E5=0,0,E15/E5)</f>
        <v>0</v>
      </c>
      <c r="F24" s="22" t="n">
        <f aca="false">IF(F5=0,0,F15/F5)</f>
        <v>0</v>
      </c>
      <c r="G24" s="22" t="n">
        <f aca="false">IF(G5=0,0,G15/G5)</f>
        <v>0</v>
      </c>
      <c r="H24" s="22" t="n">
        <f aca="false">IF(H5=0,0,H15/H5)</f>
        <v>0</v>
      </c>
      <c r="I24" s="22" t="n">
        <f aca="false">IF(I5=0,0,I15/I5)</f>
        <v>0</v>
      </c>
      <c r="J24" s="22" t="n">
        <f aca="false">IF(J5=0,0,J15/J5)</f>
        <v>0</v>
      </c>
      <c r="K24" s="22" t="n">
        <f aca="false">IF(K5=0,0,K15/K5)</f>
        <v>0</v>
      </c>
      <c r="L24" s="22" t="n">
        <f aca="false">IF(L5=0,0,L15/L5)</f>
        <v>0</v>
      </c>
      <c r="M24" s="22" t="n">
        <f aca="false">IF(M5=0,0,M15/M5)</f>
        <v>0</v>
      </c>
      <c r="N24" s="22" t="n">
        <f aca="false">IF(N5=0,0,N15/N5)</f>
        <v>0</v>
      </c>
      <c r="O24" s="23" t="n">
        <f aca="false">IF(O5=0,0,O15/O5)</f>
        <v>0.132833333333333</v>
      </c>
    </row>
    <row r="25" customFormat="false" ht="15" hidden="false" customHeight="false" outlineLevel="0" collapsed="false">
      <c r="A25" s="15" t="s">
        <v>89</v>
      </c>
      <c r="C25" s="22" t="n">
        <f aca="false">IF(C5=0,0,C17/C5)</f>
        <v>0.107833333333333</v>
      </c>
      <c r="D25" s="22" t="n">
        <f aca="false">IF(D5=0,0,D17/D5)</f>
        <v>0</v>
      </c>
      <c r="E25" s="22" t="n">
        <f aca="false">IF(E5=0,0,E17/E5)</f>
        <v>0</v>
      </c>
      <c r="F25" s="22" t="n">
        <f aca="false">IF(F5=0,0,F17/F5)</f>
        <v>0</v>
      </c>
      <c r="G25" s="22" t="n">
        <f aca="false">IF(G5=0,0,G17/G5)</f>
        <v>0</v>
      </c>
      <c r="H25" s="22" t="n">
        <f aca="false">IF(H5=0,0,H17/H5)</f>
        <v>0</v>
      </c>
      <c r="I25" s="22" t="n">
        <f aca="false">IF(I5=0,0,I17/I5)</f>
        <v>0</v>
      </c>
      <c r="J25" s="22" t="n">
        <f aca="false">IF(J5=0,0,J17/J5)</f>
        <v>0</v>
      </c>
      <c r="K25" s="22" t="n">
        <f aca="false">IF(K5=0,0,K17/K5)</f>
        <v>0</v>
      </c>
      <c r="L25" s="22" t="n">
        <f aca="false">IF(L5=0,0,L17/L5)</f>
        <v>0</v>
      </c>
      <c r="M25" s="22" t="n">
        <f aca="false">IF(M5=0,0,M17/M5)</f>
        <v>0</v>
      </c>
      <c r="N25" s="22" t="n">
        <f aca="false">IF(N5=0,0,N17/N5)</f>
        <v>0</v>
      </c>
      <c r="O25" s="23" t="n">
        <f aca="false">IF(O5=0,0,O17/O5)</f>
        <v>0.107833333333333</v>
      </c>
    </row>
    <row r="26" customFormat="false" ht="15" hidden="false" customHeight="false" outlineLevel="0" collapsed="false">
      <c r="A26" s="15" t="s">
        <v>90</v>
      </c>
      <c r="C26" s="22" t="n">
        <f aca="false">IF(C5=0,0,C20/C5)</f>
        <v>0.0667225</v>
      </c>
      <c r="D26" s="22" t="n">
        <f aca="false">IF(D5=0,0,D20/D5)</f>
        <v>0</v>
      </c>
      <c r="E26" s="22" t="n">
        <f aca="false">IF(E5=0,0,E20/E5)</f>
        <v>0</v>
      </c>
      <c r="F26" s="22" t="n">
        <f aca="false">IF(F5=0,0,F20/F5)</f>
        <v>0</v>
      </c>
      <c r="G26" s="22" t="n">
        <f aca="false">IF(G5=0,0,G20/G5)</f>
        <v>0</v>
      </c>
      <c r="H26" s="22" t="n">
        <f aca="false">IF(H5=0,0,H20/H5)</f>
        <v>0</v>
      </c>
      <c r="I26" s="22" t="n">
        <f aca="false">IF(I5=0,0,I20/I5)</f>
        <v>0</v>
      </c>
      <c r="J26" s="22" t="n">
        <f aca="false">IF(J5=0,0,J20/J5)</f>
        <v>0</v>
      </c>
      <c r="K26" s="22" t="n">
        <f aca="false">IF(K5=0,0,K20/K5)</f>
        <v>0</v>
      </c>
      <c r="L26" s="22" t="n">
        <f aca="false">IF(L5=0,0,L20/L5)</f>
        <v>0</v>
      </c>
      <c r="M26" s="22" t="n">
        <f aca="false">IF(M5=0,0,M20/M5)</f>
        <v>0</v>
      </c>
      <c r="N26" s="22" t="n">
        <f aca="false">IF(N5=0,0,N20/N5)</f>
        <v>0</v>
      </c>
      <c r="O26" s="23" t="n">
        <f aca="false">IF(O5=0,0,O20/O5)</f>
        <v>0.0667225</v>
      </c>
    </row>
    <row r="28" customFormat="false" ht="15" hidden="false" customHeight="false" outlineLevel="0" collapsed="false">
      <c r="A28" s="8" t="s">
        <v>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5"/>
    <col collapsed="false" customWidth="true" hidden="false" outlineLevel="0" max="14" min="3" style="0" width="13"/>
  </cols>
  <sheetData>
    <row r="1" customFormat="false" ht="17.35" hidden="false" customHeight="false" outlineLevel="0" collapsed="false">
      <c r="A1" s="7" t="s">
        <v>92</v>
      </c>
    </row>
    <row r="2" customFormat="false" ht="15" hidden="false" customHeight="false" outlineLevel="0" collapsed="false">
      <c r="A2" s="8" t="s">
        <v>93</v>
      </c>
    </row>
    <row r="4" customFormat="false" ht="15" hidden="false" customHeight="false" outlineLevel="0" collapsed="false">
      <c r="A4" s="9" t="s">
        <v>20</v>
      </c>
      <c r="B4" s="9" t="s">
        <v>94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9" t="s">
        <v>26</v>
      </c>
      <c r="I4" s="9" t="s">
        <v>27</v>
      </c>
      <c r="J4" s="9" t="s">
        <v>28</v>
      </c>
      <c r="K4" s="9" t="s">
        <v>29</v>
      </c>
      <c r="L4" s="9" t="s">
        <v>30</v>
      </c>
      <c r="M4" s="9" t="s">
        <v>31</v>
      </c>
      <c r="N4" s="9" t="s">
        <v>32</v>
      </c>
    </row>
    <row r="5" customFormat="false" ht="15" hidden="false" customHeight="false" outlineLevel="0" collapsed="false">
      <c r="A5" s="13" t="s">
        <v>95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customFormat="false" ht="15" hidden="false" customHeight="false" outlineLevel="0" collapsed="false">
      <c r="A6" s="15" t="s">
        <v>96</v>
      </c>
      <c r="B6" s="21" t="n">
        <f aca="false">ДДС!C5</f>
        <v>400000</v>
      </c>
      <c r="C6" s="19" t="n">
        <f aca="false">ДДС!C25</f>
        <v>273669</v>
      </c>
      <c r="D6" s="19" t="n">
        <f aca="false">ДДС!D25</f>
        <v>273669</v>
      </c>
      <c r="E6" s="19" t="n">
        <f aca="false">ДДС!E25</f>
        <v>273669</v>
      </c>
      <c r="F6" s="19" t="n">
        <f aca="false">ДДС!F25</f>
        <v>273669</v>
      </c>
      <c r="G6" s="19" t="n">
        <f aca="false">ДДС!G25</f>
        <v>273669</v>
      </c>
      <c r="H6" s="19" t="n">
        <f aca="false">ДДС!H25</f>
        <v>273669</v>
      </c>
      <c r="I6" s="19" t="n">
        <f aca="false">ДДС!I25</f>
        <v>273669</v>
      </c>
      <c r="J6" s="19" t="n">
        <f aca="false">ДДС!J25</f>
        <v>273669</v>
      </c>
      <c r="K6" s="19" t="n">
        <f aca="false">ДДС!K25</f>
        <v>273669</v>
      </c>
      <c r="L6" s="19" t="n">
        <f aca="false">ДДС!L25</f>
        <v>273669</v>
      </c>
      <c r="M6" s="19" t="n">
        <f aca="false">ДДС!M25</f>
        <v>273669</v>
      </c>
      <c r="N6" s="19" t="n">
        <f aca="false">ДДС!N25</f>
        <v>273669</v>
      </c>
    </row>
    <row r="7" customFormat="false" ht="15" hidden="false" customHeight="false" outlineLevel="0" collapsed="false">
      <c r="A7" s="15" t="s">
        <v>97</v>
      </c>
      <c r="B7" s="11" t="n">
        <v>80000</v>
      </c>
      <c r="C7" s="21" t="n">
        <f aca="false">B7+ДДС!C13+(C14-B14)-ОПиУ!C6</f>
        <v>116000</v>
      </c>
      <c r="D7" s="21" t="n">
        <f aca="false">C7+ДДС!D13+(D14-C14)-ОПиУ!D6</f>
        <v>116000</v>
      </c>
      <c r="E7" s="21" t="n">
        <f aca="false">D7+ДДС!E13+(E14-D14)-ОПиУ!E6</f>
        <v>116000</v>
      </c>
      <c r="F7" s="21" t="n">
        <f aca="false">E7+ДДС!F13+(F14-E14)-ОПиУ!F6</f>
        <v>116000</v>
      </c>
      <c r="G7" s="21" t="n">
        <f aca="false">F7+ДДС!G13+(G14-F14)-ОПиУ!G6</f>
        <v>116000</v>
      </c>
      <c r="H7" s="21" t="n">
        <f aca="false">G7+ДДС!H13+(H14-G14)-ОПиУ!H6</f>
        <v>116000</v>
      </c>
      <c r="I7" s="21" t="n">
        <f aca="false">H7+ДДС!I13+(I14-H14)-ОПиУ!I6</f>
        <v>116000</v>
      </c>
      <c r="J7" s="21" t="n">
        <f aca="false">I7+ДДС!J13+(J14-I14)-ОПиУ!J6</f>
        <v>116000</v>
      </c>
      <c r="K7" s="21" t="n">
        <f aca="false">J7+ДДС!K13+(K14-J14)-ОПиУ!K6</f>
        <v>116000</v>
      </c>
      <c r="L7" s="21" t="n">
        <f aca="false">K7+ДДС!L13+(L14-K14)-ОПиУ!L6</f>
        <v>116000</v>
      </c>
      <c r="M7" s="21" t="n">
        <f aca="false">L7+ДДС!M13+(M14-L14)-ОПиУ!M6</f>
        <v>116000</v>
      </c>
      <c r="N7" s="21" t="n">
        <f aca="false">M7+ДДС!N13+(N14-M14)-ОПиУ!N6</f>
        <v>116000</v>
      </c>
    </row>
    <row r="8" customFormat="false" ht="15" hidden="false" customHeight="false" outlineLevel="0" collapsed="false">
      <c r="A8" s="15" t="s">
        <v>98</v>
      </c>
      <c r="B8" s="11" t="n">
        <v>1800000</v>
      </c>
      <c r="C8" s="21" t="n">
        <f aca="false">B8+ДДС!C21-ОПиУ!C16</f>
        <v>1890000</v>
      </c>
      <c r="D8" s="21" t="n">
        <f aca="false">C8+ДДС!D21-ОПиУ!D16</f>
        <v>1890000</v>
      </c>
      <c r="E8" s="21" t="n">
        <f aca="false">D8+ДДС!E21-ОПиУ!E16</f>
        <v>1890000</v>
      </c>
      <c r="F8" s="21" t="n">
        <f aca="false">E8+ДДС!F21-ОПиУ!F16</f>
        <v>1890000</v>
      </c>
      <c r="G8" s="21" t="n">
        <f aca="false">F8+ДДС!G21-ОПиУ!G16</f>
        <v>1890000</v>
      </c>
      <c r="H8" s="21" t="n">
        <f aca="false">G8+ДДС!H21-ОПиУ!H16</f>
        <v>1890000</v>
      </c>
      <c r="I8" s="21" t="n">
        <f aca="false">H8+ДДС!I21-ОПиУ!I16</f>
        <v>1890000</v>
      </c>
      <c r="J8" s="21" t="n">
        <f aca="false">I8+ДДС!J21-ОПиУ!J16</f>
        <v>1890000</v>
      </c>
      <c r="K8" s="21" t="n">
        <f aca="false">J8+ДДС!K21-ОПиУ!K16</f>
        <v>1890000</v>
      </c>
      <c r="L8" s="21" t="n">
        <f aca="false">K8+ДДС!L21-ОПиУ!L16</f>
        <v>1890000</v>
      </c>
      <c r="M8" s="21" t="n">
        <f aca="false">L8+ДДС!M21-ОПиУ!M16</f>
        <v>1890000</v>
      </c>
      <c r="N8" s="21" t="n">
        <f aca="false">M8+ДДС!N21-ОПиУ!N16</f>
        <v>1890000</v>
      </c>
    </row>
    <row r="9" customFormat="false" ht="15" hidden="false" customHeight="false" outlineLevel="0" collapsed="false">
      <c r="A9" s="15" t="s">
        <v>99</v>
      </c>
      <c r="B9" s="11" t="n">
        <v>300000</v>
      </c>
      <c r="C9" s="11" t="n">
        <f aca="false">B9</f>
        <v>300000</v>
      </c>
      <c r="D9" s="11" t="n">
        <f aca="false">C9</f>
        <v>300000</v>
      </c>
      <c r="E9" s="11" t="n">
        <f aca="false">D9</f>
        <v>300000</v>
      </c>
      <c r="F9" s="11" t="n">
        <f aca="false">E9</f>
        <v>300000</v>
      </c>
      <c r="G9" s="11" t="n">
        <f aca="false">F9</f>
        <v>300000</v>
      </c>
      <c r="H9" s="11" t="n">
        <f aca="false">G9</f>
        <v>300000</v>
      </c>
      <c r="I9" s="11" t="n">
        <f aca="false">H9</f>
        <v>300000</v>
      </c>
      <c r="J9" s="11" t="n">
        <f aca="false">I9</f>
        <v>300000</v>
      </c>
      <c r="K9" s="11" t="n">
        <f aca="false">J9</f>
        <v>300000</v>
      </c>
      <c r="L9" s="11" t="n">
        <f aca="false">K9</f>
        <v>300000</v>
      </c>
      <c r="M9" s="11" t="n">
        <f aca="false">L9</f>
        <v>300000</v>
      </c>
      <c r="N9" s="11" t="n">
        <f aca="false">M9</f>
        <v>300000</v>
      </c>
    </row>
    <row r="10" customFormat="false" ht="15" hidden="false" customHeight="false" outlineLevel="0" collapsed="false">
      <c r="A10" s="15" t="s">
        <v>100</v>
      </c>
      <c r="B10" s="11" t="n">
        <v>0</v>
      </c>
      <c r="C10" s="11" t="n">
        <f aca="false">B10</f>
        <v>0</v>
      </c>
      <c r="D10" s="11" t="n">
        <f aca="false">C10</f>
        <v>0</v>
      </c>
      <c r="E10" s="11" t="n">
        <f aca="false">D10</f>
        <v>0</v>
      </c>
      <c r="F10" s="11" t="n">
        <f aca="false">E10</f>
        <v>0</v>
      </c>
      <c r="G10" s="11" t="n">
        <f aca="false">F10</f>
        <v>0</v>
      </c>
      <c r="H10" s="11" t="n">
        <f aca="false">G10</f>
        <v>0</v>
      </c>
      <c r="I10" s="11" t="n">
        <f aca="false">H10</f>
        <v>0</v>
      </c>
      <c r="J10" s="11" t="n">
        <f aca="false">I10</f>
        <v>0</v>
      </c>
      <c r="K10" s="11" t="n">
        <f aca="false">J10</f>
        <v>0</v>
      </c>
      <c r="L10" s="11" t="n">
        <f aca="false">K10</f>
        <v>0</v>
      </c>
      <c r="M10" s="11" t="n">
        <f aca="false">L10</f>
        <v>0</v>
      </c>
      <c r="N10" s="11" t="n">
        <f aca="false">M10</f>
        <v>0</v>
      </c>
    </row>
    <row r="11" customFormat="false" ht="15" hidden="false" customHeight="false" outlineLevel="0" collapsed="false">
      <c r="A11" s="16" t="s">
        <v>101</v>
      </c>
      <c r="B11" s="18" t="n">
        <f aca="false">SUM(B6:B10)</f>
        <v>2580000</v>
      </c>
      <c r="C11" s="18" t="n">
        <f aca="false">SUM(C6:C10)</f>
        <v>2579669</v>
      </c>
      <c r="D11" s="18" t="n">
        <f aca="false">SUM(D6:D10)</f>
        <v>2579669</v>
      </c>
      <c r="E11" s="18" t="n">
        <f aca="false">SUM(E6:E10)</f>
        <v>2579669</v>
      </c>
      <c r="F11" s="18" t="n">
        <f aca="false">SUM(F6:F10)</f>
        <v>2579669</v>
      </c>
      <c r="G11" s="18" t="n">
        <f aca="false">SUM(G6:G10)</f>
        <v>2579669</v>
      </c>
      <c r="H11" s="18" t="n">
        <f aca="false">SUM(H6:H10)</f>
        <v>2579669</v>
      </c>
      <c r="I11" s="18" t="n">
        <f aca="false">SUM(I6:I10)</f>
        <v>2579669</v>
      </c>
      <c r="J11" s="18" t="n">
        <f aca="false">SUM(J6:J10)</f>
        <v>2579669</v>
      </c>
      <c r="K11" s="18" t="n">
        <f aca="false">SUM(K6:K10)</f>
        <v>2579669</v>
      </c>
      <c r="L11" s="18" t="n">
        <f aca="false">SUM(L6:L10)</f>
        <v>2579669</v>
      </c>
      <c r="M11" s="18" t="n">
        <f aca="false">SUM(M6:M10)</f>
        <v>2579669</v>
      </c>
      <c r="N11" s="18" t="n">
        <f aca="false">SUM(N6:N10)</f>
        <v>2579669</v>
      </c>
    </row>
    <row r="12" customFormat="false" ht="15" hidden="false" customHeight="false" outlineLevel="0" collapsed="false">
      <c r="A12" s="13" t="s">
        <v>102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customFormat="false" ht="15" hidden="false" customHeight="false" outlineLevel="0" collapsed="false">
      <c r="A13" s="15" t="s">
        <v>103</v>
      </c>
      <c r="B13" s="11" t="n">
        <v>800000</v>
      </c>
      <c r="C13" s="21" t="n">
        <f aca="false">B13+ДДС!C8-ДДС!C20</f>
        <v>783602</v>
      </c>
      <c r="D13" s="21" t="n">
        <f aca="false">C13+ДДС!D8-ДДС!D20</f>
        <v>783602</v>
      </c>
      <c r="E13" s="21" t="n">
        <f aca="false">D13+ДДС!E8-ДДС!E20</f>
        <v>783602</v>
      </c>
      <c r="F13" s="21" t="n">
        <f aca="false">E13+ДДС!F8-ДДС!F20</f>
        <v>783602</v>
      </c>
      <c r="G13" s="21" t="n">
        <f aca="false">F13+ДДС!G8-ДДС!G20</f>
        <v>783602</v>
      </c>
      <c r="H13" s="21" t="n">
        <f aca="false">G13+ДДС!H8-ДДС!H20</f>
        <v>783602</v>
      </c>
      <c r="I13" s="21" t="n">
        <f aca="false">H13+ДДС!I8-ДДС!I20</f>
        <v>783602</v>
      </c>
      <c r="J13" s="21" t="n">
        <f aca="false">I13+ДДС!J8-ДДС!J20</f>
        <v>783602</v>
      </c>
      <c r="K13" s="21" t="n">
        <f aca="false">J13+ДДС!K8-ДДС!K20</f>
        <v>783602</v>
      </c>
      <c r="L13" s="21" t="n">
        <f aca="false">K13+ДДС!L8-ДДС!L20</f>
        <v>783602</v>
      </c>
      <c r="M13" s="21" t="n">
        <f aca="false">L13+ДДС!M8-ДДС!M20</f>
        <v>783602</v>
      </c>
      <c r="N13" s="21" t="n">
        <f aca="false">M13+ДДС!N8-ДДС!N20</f>
        <v>783602</v>
      </c>
    </row>
    <row r="14" customFormat="false" ht="15" hidden="false" customHeight="false" outlineLevel="0" collapsed="false">
      <c r="A14" s="15" t="s">
        <v>104</v>
      </c>
      <c r="B14" s="11" t="n">
        <v>0</v>
      </c>
      <c r="C14" s="11" t="n">
        <f aca="false">B14</f>
        <v>0</v>
      </c>
      <c r="D14" s="11" t="n">
        <f aca="false">C14</f>
        <v>0</v>
      </c>
      <c r="E14" s="11" t="n">
        <f aca="false">D14</f>
        <v>0</v>
      </c>
      <c r="F14" s="11" t="n">
        <f aca="false">E14</f>
        <v>0</v>
      </c>
      <c r="G14" s="11" t="n">
        <f aca="false">F14</f>
        <v>0</v>
      </c>
      <c r="H14" s="11" t="n">
        <f aca="false">G14</f>
        <v>0</v>
      </c>
      <c r="I14" s="11" t="n">
        <f aca="false">H14</f>
        <v>0</v>
      </c>
      <c r="J14" s="11" t="n">
        <f aca="false">I14</f>
        <v>0</v>
      </c>
      <c r="K14" s="11" t="n">
        <f aca="false">J14</f>
        <v>0</v>
      </c>
      <c r="L14" s="11" t="n">
        <f aca="false">K14</f>
        <v>0</v>
      </c>
      <c r="M14" s="11" t="n">
        <f aca="false">L14</f>
        <v>0</v>
      </c>
      <c r="N14" s="11" t="n">
        <f aca="false">M14</f>
        <v>0</v>
      </c>
    </row>
    <row r="15" customFormat="false" ht="15" hidden="false" customHeight="false" outlineLevel="0" collapsed="false">
      <c r="A15" s="15" t="s">
        <v>105</v>
      </c>
      <c r="B15" s="11" t="n">
        <v>0</v>
      </c>
      <c r="C15" s="21" t="n">
        <f aca="false">B15+ОПиУ!C19-ДДС!C18</f>
        <v>36000</v>
      </c>
      <c r="D15" s="21" t="n">
        <f aca="false">C15+ОПиУ!D19-ДДС!D18</f>
        <v>36000</v>
      </c>
      <c r="E15" s="21" t="n">
        <f aca="false">D15+ОПиУ!E19-ДДС!E18</f>
        <v>36000</v>
      </c>
      <c r="F15" s="21" t="n">
        <f aca="false">E15+ОПиУ!F19-ДДС!F18</f>
        <v>36000</v>
      </c>
      <c r="G15" s="21" t="n">
        <f aca="false">F15+ОПиУ!G19-ДДС!G18</f>
        <v>36000</v>
      </c>
      <c r="H15" s="21" t="n">
        <f aca="false">G15+ОПиУ!H19-ДДС!H18</f>
        <v>36000</v>
      </c>
      <c r="I15" s="21" t="n">
        <f aca="false">H15+ОПиУ!I19-ДДС!I18</f>
        <v>36000</v>
      </c>
      <c r="J15" s="21" t="n">
        <f aca="false">I15+ОПиУ!J19-ДДС!J18</f>
        <v>36000</v>
      </c>
      <c r="K15" s="21" t="n">
        <f aca="false">J15+ОПиУ!K19-ДДС!K18</f>
        <v>36000</v>
      </c>
      <c r="L15" s="21" t="n">
        <f aca="false">K15+ОПиУ!L19-ДДС!L18</f>
        <v>36000</v>
      </c>
      <c r="M15" s="21" t="n">
        <f aca="false">L15+ОПиУ!M19-ДДС!M18</f>
        <v>36000</v>
      </c>
      <c r="N15" s="21" t="n">
        <f aca="false">M15+ОПиУ!N19-ДДС!N18</f>
        <v>36000</v>
      </c>
    </row>
    <row r="16" customFormat="false" ht="15" hidden="false" customHeight="false" outlineLevel="0" collapsed="false">
      <c r="A16" s="15" t="s">
        <v>106</v>
      </c>
      <c r="B16" s="11" t="n">
        <v>0</v>
      </c>
      <c r="C16" s="21" t="n">
        <f aca="false">B16+ОПиУ!C18-ДДС!C19</f>
        <v>0</v>
      </c>
      <c r="D16" s="21" t="n">
        <f aca="false">C16+ОПиУ!D18-ДДС!D19</f>
        <v>0</v>
      </c>
      <c r="E16" s="21" t="n">
        <f aca="false">D16+ОПиУ!E18-ДДС!E19</f>
        <v>0</v>
      </c>
      <c r="F16" s="21" t="n">
        <f aca="false">E16+ОПиУ!F18-ДДС!F19</f>
        <v>0</v>
      </c>
      <c r="G16" s="21" t="n">
        <f aca="false">F16+ОПиУ!G18-ДДС!G19</f>
        <v>0</v>
      </c>
      <c r="H16" s="21" t="n">
        <f aca="false">G16+ОПиУ!H18-ДДС!H19</f>
        <v>0</v>
      </c>
      <c r="I16" s="21" t="n">
        <f aca="false">H16+ОПиУ!I18-ДДС!I19</f>
        <v>0</v>
      </c>
      <c r="J16" s="21" t="n">
        <f aca="false">I16+ОПиУ!J18-ДДС!J19</f>
        <v>0</v>
      </c>
      <c r="K16" s="21" t="n">
        <f aca="false">J16+ОПиУ!K18-ДДС!K19</f>
        <v>0</v>
      </c>
      <c r="L16" s="21" t="n">
        <f aca="false">K16+ОПиУ!L18-ДДС!L19</f>
        <v>0</v>
      </c>
      <c r="M16" s="21" t="n">
        <f aca="false">L16+ОПиУ!M18-ДДС!M19</f>
        <v>0</v>
      </c>
      <c r="N16" s="21" t="n">
        <f aca="false">M16+ОПиУ!N18-ДДС!N19</f>
        <v>0</v>
      </c>
    </row>
    <row r="17" customFormat="false" ht="15" hidden="false" customHeight="false" outlineLevel="0" collapsed="false">
      <c r="A17" s="16" t="s">
        <v>107</v>
      </c>
      <c r="B17" s="18" t="n">
        <f aca="false">SUM(B13:B16)</f>
        <v>800000</v>
      </c>
      <c r="C17" s="18" t="n">
        <f aca="false">SUM(C13:C16)</f>
        <v>819602</v>
      </c>
      <c r="D17" s="18" t="n">
        <f aca="false">SUM(D13:D16)</f>
        <v>819602</v>
      </c>
      <c r="E17" s="18" t="n">
        <f aca="false">SUM(E13:E16)</f>
        <v>819602</v>
      </c>
      <c r="F17" s="18" t="n">
        <f aca="false">SUM(F13:F16)</f>
        <v>819602</v>
      </c>
      <c r="G17" s="18" t="n">
        <f aca="false">SUM(G13:G16)</f>
        <v>819602</v>
      </c>
      <c r="H17" s="18" t="n">
        <f aca="false">SUM(H13:H16)</f>
        <v>819602</v>
      </c>
      <c r="I17" s="18" t="n">
        <f aca="false">SUM(I13:I16)</f>
        <v>819602</v>
      </c>
      <c r="J17" s="18" t="n">
        <f aca="false">SUM(J13:J16)</f>
        <v>819602</v>
      </c>
      <c r="K17" s="18" t="n">
        <f aca="false">SUM(K13:K16)</f>
        <v>819602</v>
      </c>
      <c r="L17" s="18" t="n">
        <f aca="false">SUM(L13:L16)</f>
        <v>819602</v>
      </c>
      <c r="M17" s="18" t="n">
        <f aca="false">SUM(M13:M16)</f>
        <v>819602</v>
      </c>
      <c r="N17" s="18" t="n">
        <f aca="false">SUM(N13:N16)</f>
        <v>819602</v>
      </c>
    </row>
    <row r="19" customFormat="false" ht="15" hidden="false" customHeight="false" outlineLevel="0" collapsed="false">
      <c r="A19" s="16" t="s">
        <v>108</v>
      </c>
      <c r="B19" s="18" t="n">
        <f aca="false">B11-B17</f>
        <v>1780000</v>
      </c>
      <c r="C19" s="18" t="n">
        <f aca="false">C11-C17</f>
        <v>1760067</v>
      </c>
      <c r="D19" s="18" t="n">
        <f aca="false">D11-D17</f>
        <v>1760067</v>
      </c>
      <c r="E19" s="18" t="n">
        <f aca="false">E11-E17</f>
        <v>1760067</v>
      </c>
      <c r="F19" s="18" t="n">
        <f aca="false">F11-F17</f>
        <v>1760067</v>
      </c>
      <c r="G19" s="18" t="n">
        <f aca="false">G11-G17</f>
        <v>1760067</v>
      </c>
      <c r="H19" s="18" t="n">
        <f aca="false">H11-H17</f>
        <v>1760067</v>
      </c>
      <c r="I19" s="18" t="n">
        <f aca="false">I11-I17</f>
        <v>1760067</v>
      </c>
      <c r="J19" s="18" t="n">
        <f aca="false">J11-J17</f>
        <v>1760067</v>
      </c>
      <c r="K19" s="18" t="n">
        <f aca="false">K11-K17</f>
        <v>1760067</v>
      </c>
      <c r="L19" s="18" t="n">
        <f aca="false">L11-L17</f>
        <v>1760067</v>
      </c>
      <c r="M19" s="18" t="n">
        <f aca="false">M11-M17</f>
        <v>1760067</v>
      </c>
      <c r="N19" s="18" t="n">
        <f aca="false">N11-N17</f>
        <v>1760067</v>
      </c>
    </row>
    <row r="20" customFormat="false" ht="15" hidden="false" customHeight="false" outlineLevel="0" collapsed="false">
      <c r="A20" s="15" t="s">
        <v>109</v>
      </c>
      <c r="B20" s="21" t="n">
        <f aca="false">B19</f>
        <v>1780000</v>
      </c>
      <c r="C20" s="21" t="n">
        <f aca="false">B20+ОПиУ!C20-ДДС!C22+ДДС!C9</f>
        <v>1760067</v>
      </c>
      <c r="D20" s="21" t="n">
        <f aca="false">C20+ОПиУ!D20-ДДС!D22+ДДС!D9</f>
        <v>1760067</v>
      </c>
      <c r="E20" s="21" t="n">
        <f aca="false">D20+ОПиУ!E20-ДДС!E22+ДДС!E9</f>
        <v>1760067</v>
      </c>
      <c r="F20" s="21" t="n">
        <f aca="false">E20+ОПиУ!F20-ДДС!F22+ДДС!F9</f>
        <v>1760067</v>
      </c>
      <c r="G20" s="21" t="n">
        <f aca="false">F20+ОПиУ!G20-ДДС!G22+ДДС!G9</f>
        <v>1760067</v>
      </c>
      <c r="H20" s="21" t="n">
        <f aca="false">G20+ОПиУ!H20-ДДС!H22+ДДС!H9</f>
        <v>1760067</v>
      </c>
      <c r="I20" s="21" t="n">
        <f aca="false">H20+ОПиУ!I20-ДДС!I22+ДДС!I9</f>
        <v>1760067</v>
      </c>
      <c r="J20" s="21" t="n">
        <f aca="false">I20+ОПиУ!J20-ДДС!J22+ДДС!J9</f>
        <v>1760067</v>
      </c>
      <c r="K20" s="21" t="n">
        <f aca="false">J20+ОПиУ!K20-ДДС!K22+ДДС!K9</f>
        <v>1760067</v>
      </c>
      <c r="L20" s="21" t="n">
        <f aca="false">K20+ОПиУ!L20-ДДС!L22+ДДС!L9</f>
        <v>1760067</v>
      </c>
      <c r="M20" s="21" t="n">
        <f aca="false">L20+ОПиУ!M20-ДДС!M22+ДДС!M9</f>
        <v>1760067</v>
      </c>
      <c r="N20" s="21" t="n">
        <f aca="false">M20+ОПиУ!N20-ДДС!N22+ДДС!N9</f>
        <v>1760067</v>
      </c>
    </row>
    <row r="21" customFormat="false" ht="15" hidden="false" customHeight="false" outlineLevel="0" collapsed="false">
      <c r="A21" s="10" t="s">
        <v>110</v>
      </c>
      <c r="C21" s="24" t="str">
        <f aca="false">IF(ABS(C19-C20)&lt;1,"сходится","не сходится")</f>
        <v>сходится</v>
      </c>
      <c r="D21" s="24" t="str">
        <f aca="false">IF(ABS(D19-D20)&lt;1,"сходится","не сходится")</f>
        <v>сходится</v>
      </c>
      <c r="E21" s="24" t="str">
        <f aca="false">IF(ABS(E19-E20)&lt;1,"сходится","не сходится")</f>
        <v>сходится</v>
      </c>
      <c r="F21" s="24" t="str">
        <f aca="false">IF(ABS(F19-F20)&lt;1,"сходится","не сходится")</f>
        <v>сходится</v>
      </c>
      <c r="G21" s="24" t="str">
        <f aca="false">IF(ABS(G19-G20)&lt;1,"сходится","не сходится")</f>
        <v>сходится</v>
      </c>
      <c r="H21" s="24" t="str">
        <f aca="false">IF(ABS(H19-H20)&lt;1,"сходится","не сходится")</f>
        <v>сходится</v>
      </c>
      <c r="I21" s="24" t="str">
        <f aca="false">IF(ABS(I19-I20)&lt;1,"сходится","не сходится")</f>
        <v>сходится</v>
      </c>
      <c r="J21" s="24" t="str">
        <f aca="false">IF(ABS(J19-J20)&lt;1,"сходится","не сходится")</f>
        <v>сходится</v>
      </c>
      <c r="K21" s="24" t="str">
        <f aca="false">IF(ABS(K19-K20)&lt;1,"сходится","не сходится")</f>
        <v>сходится</v>
      </c>
      <c r="L21" s="24" t="str">
        <f aca="false">IF(ABS(L19-L20)&lt;1,"сходится","не сходится")</f>
        <v>сходится</v>
      </c>
      <c r="M21" s="24" t="str">
        <f aca="false">IF(ABS(M19-M20)&lt;1,"сходится","не сходится")</f>
        <v>сходится</v>
      </c>
      <c r="N21" s="24" t="str">
        <f aca="false">IF(ABS(N19-N20)&lt;1,"сходится","не сходится")</f>
        <v>сходится</v>
      </c>
    </row>
    <row r="22" customFormat="false" ht="15" hidden="false" customHeight="false" outlineLevel="0" collapsed="false">
      <c r="A22" s="15" t="s">
        <v>111</v>
      </c>
      <c r="C22" s="21" t="n">
        <f aca="false">C19-B19</f>
        <v>-19933</v>
      </c>
      <c r="D22" s="21" t="n">
        <f aca="false">D19-C19</f>
        <v>0</v>
      </c>
      <c r="E22" s="21" t="n">
        <f aca="false">E19-D19</f>
        <v>0</v>
      </c>
      <c r="F22" s="21" t="n">
        <f aca="false">F19-E19</f>
        <v>0</v>
      </c>
      <c r="G22" s="21" t="n">
        <f aca="false">G19-F19</f>
        <v>0</v>
      </c>
      <c r="H22" s="21" t="n">
        <f aca="false">H19-G19</f>
        <v>0</v>
      </c>
      <c r="I22" s="21" t="n">
        <f aca="false">I19-H19</f>
        <v>0</v>
      </c>
      <c r="J22" s="21" t="n">
        <f aca="false">J19-I19</f>
        <v>0</v>
      </c>
      <c r="K22" s="21" t="n">
        <f aca="false">K19-J19</f>
        <v>0</v>
      </c>
      <c r="L22" s="21" t="n">
        <f aca="false">L19-K19</f>
        <v>0</v>
      </c>
      <c r="M22" s="21" t="n">
        <f aca="false">M19-L19</f>
        <v>0</v>
      </c>
      <c r="N22" s="21" t="n">
        <f aca="false">N19-M19</f>
        <v>0</v>
      </c>
    </row>
    <row r="24" customFormat="false" ht="15" hidden="false" customHeight="false" outlineLevel="0" collapsed="false">
      <c r="A24" s="8" t="s">
        <v>112</v>
      </c>
    </row>
  </sheetData>
  <conditionalFormatting sqref="C21:N21">
    <cfRule type="cellIs" priority="2" operator="equal" aboveAverage="0" equalAverage="0" bottom="0" percent="0" rank="0" text="" dxfId="0">
      <formula>"не сходится"</formula>
    </cfRule>
    <cfRule type="cellIs" priority="3" operator="equal" aboveAverage="0" equalAverage="0" bottom="0" percent="0" rank="0" text="" dxfId="1">
      <formula>"сходится"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34"/>
    <col collapsed="false" customWidth="true" hidden="false" outlineLevel="0" max="4" min="4" style="0" width="60"/>
  </cols>
  <sheetData>
    <row r="1" customFormat="false" ht="17.35" hidden="false" customHeight="false" outlineLevel="0" collapsed="false">
      <c r="A1" s="7" t="s">
        <v>113</v>
      </c>
    </row>
    <row r="3" customFormat="false" ht="15" hidden="false" customHeight="false" outlineLevel="0" collapsed="false">
      <c r="A3" s="13" t="s">
        <v>114</v>
      </c>
      <c r="B3" s="13" t="s">
        <v>115</v>
      </c>
      <c r="C3" s="13" t="s">
        <v>116</v>
      </c>
      <c r="D3" s="13" t="s">
        <v>117</v>
      </c>
    </row>
    <row r="4" customFormat="false" ht="26.85" hidden="false" customHeight="false" outlineLevel="0" collapsed="false">
      <c r="A4" s="4" t="s">
        <v>118</v>
      </c>
      <c r="B4" s="4" t="s">
        <v>119</v>
      </c>
      <c r="C4" s="4" t="s">
        <v>71</v>
      </c>
      <c r="D4" s="2" t="s">
        <v>120</v>
      </c>
    </row>
    <row r="5" customFormat="false" ht="15" hidden="false" customHeight="false" outlineLevel="0" collapsed="false">
      <c r="A5" s="4" t="s">
        <v>121</v>
      </c>
      <c r="B5" s="4" t="s">
        <v>122</v>
      </c>
      <c r="C5" s="4" t="s">
        <v>75</v>
      </c>
      <c r="D5" s="2"/>
    </row>
    <row r="6" customFormat="false" ht="15" hidden="false" customHeight="false" outlineLevel="0" collapsed="false">
      <c r="A6" s="4" t="s">
        <v>123</v>
      </c>
      <c r="B6" s="4" t="s">
        <v>124</v>
      </c>
      <c r="C6" s="4" t="s">
        <v>125</v>
      </c>
      <c r="D6" s="2" t="s">
        <v>126</v>
      </c>
    </row>
    <row r="7" customFormat="false" ht="15" hidden="false" customHeight="false" outlineLevel="0" collapsed="false">
      <c r="A7" s="4" t="s">
        <v>43</v>
      </c>
      <c r="B7" s="4" t="s">
        <v>43</v>
      </c>
      <c r="C7" s="4" t="s">
        <v>43</v>
      </c>
      <c r="D7" s="2" t="s">
        <v>127</v>
      </c>
    </row>
    <row r="8" customFormat="false" ht="15" hidden="false" customHeight="false" outlineLevel="0" collapsed="false">
      <c r="A8" s="4" t="s">
        <v>128</v>
      </c>
      <c r="B8" s="4" t="s">
        <v>44</v>
      </c>
      <c r="C8" s="4" t="s">
        <v>76</v>
      </c>
      <c r="D8" s="2"/>
    </row>
    <row r="9" customFormat="false" ht="15" hidden="false" customHeight="false" outlineLevel="0" collapsed="false">
      <c r="A9" s="4" t="s">
        <v>129</v>
      </c>
      <c r="B9" s="4" t="s">
        <v>45</v>
      </c>
      <c r="C9" s="4" t="s">
        <v>130</v>
      </c>
      <c r="D9" s="2"/>
    </row>
    <row r="10" customFormat="false" ht="15" hidden="false" customHeight="false" outlineLevel="0" collapsed="false">
      <c r="A10" s="4" t="s">
        <v>131</v>
      </c>
      <c r="B10" s="4" t="s">
        <v>132</v>
      </c>
      <c r="C10" s="4" t="s">
        <v>132</v>
      </c>
      <c r="D10" s="2" t="s">
        <v>133</v>
      </c>
    </row>
    <row r="11" customFormat="false" ht="26.85" hidden="false" customHeight="false" outlineLevel="0" collapsed="false">
      <c r="A11" s="4" t="s">
        <v>134</v>
      </c>
      <c r="B11" s="4" t="s">
        <v>135</v>
      </c>
      <c r="C11" s="4" t="s">
        <v>136</v>
      </c>
      <c r="D11" s="2" t="s">
        <v>137</v>
      </c>
    </row>
    <row r="12" customFormat="false" ht="15" hidden="false" customHeight="false" outlineLevel="0" collapsed="false">
      <c r="A12" s="4" t="s">
        <v>138</v>
      </c>
      <c r="B12" s="4" t="s">
        <v>139</v>
      </c>
      <c r="C12" s="4" t="s">
        <v>140</v>
      </c>
      <c r="D12" s="2" t="s">
        <v>141</v>
      </c>
    </row>
    <row r="13" customFormat="false" ht="15" hidden="false" customHeight="false" outlineLevel="0" collapsed="false">
      <c r="A13" s="4" t="s">
        <v>50</v>
      </c>
      <c r="B13" s="4" t="s">
        <v>50</v>
      </c>
      <c r="C13" s="4" t="s">
        <v>142</v>
      </c>
      <c r="D13" s="2" t="s">
        <v>143</v>
      </c>
    </row>
    <row r="14" customFormat="false" ht="15" hidden="false" customHeight="false" outlineLevel="0" collapsed="false">
      <c r="A14" s="4" t="s">
        <v>144</v>
      </c>
      <c r="B14" s="4" t="s">
        <v>145</v>
      </c>
      <c r="C14" s="4" t="s">
        <v>146</v>
      </c>
      <c r="D14" s="2" t="s">
        <v>147</v>
      </c>
    </row>
    <row r="15" customFormat="false" ht="15" hidden="false" customHeight="false" outlineLevel="0" collapsed="false">
      <c r="A15" s="4" t="s">
        <v>148</v>
      </c>
      <c r="B15" s="4" t="s">
        <v>37</v>
      </c>
      <c r="C15" s="4" t="s">
        <v>149</v>
      </c>
      <c r="D15" s="2" t="s">
        <v>150</v>
      </c>
    </row>
    <row r="16" customFormat="false" ht="15" hidden="false" customHeight="false" outlineLevel="0" collapsed="false">
      <c r="A16" s="4" t="s">
        <v>151</v>
      </c>
      <c r="B16" s="4" t="s">
        <v>38</v>
      </c>
      <c r="C16" s="4" t="s">
        <v>149</v>
      </c>
      <c r="D16" s="2" t="s">
        <v>152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2026-10-18T06:13:57Z</dcterms:created>
  <dc:creator>openpyxl</dc:creator>
  <dc:description/>
  <dc:language>en-US</dc:language>
  <cp:lastModifiedBy/>
  <dcterms:modified xsi:type="dcterms:W3CDTF">2026-10-18T06:13:57Z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